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DA658FEA-FA84-4027-B53F-87682EAA61D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C173" i="2" l="1"/>
  <c r="E201" i="2" l="1"/>
  <c r="D201" i="2"/>
  <c r="C201" i="2"/>
  <c r="E159" i="2"/>
  <c r="D159" i="2"/>
  <c r="C159" i="2"/>
  <c r="C151" i="2"/>
  <c r="E156" i="2"/>
  <c r="D156" i="2"/>
  <c r="C156" i="2"/>
  <c r="E151" i="2"/>
  <c r="D151" i="2"/>
  <c r="D202" i="2"/>
  <c r="E202" i="2"/>
  <c r="C202" i="2"/>
  <c r="C149" i="2" s="1"/>
  <c r="C148" i="2" s="1"/>
  <c r="E63" i="2"/>
  <c r="D63" i="2"/>
  <c r="C63" i="2"/>
  <c r="E61" i="2"/>
  <c r="D61" i="2"/>
  <c r="C61" i="2"/>
  <c r="E59" i="2"/>
  <c r="D59" i="2"/>
  <c r="C59" i="2"/>
  <c r="C28" i="2"/>
  <c r="C27" i="2"/>
  <c r="D149" i="2" l="1"/>
  <c r="E149" i="2"/>
  <c r="C147" i="2"/>
  <c r="C24" i="2"/>
  <c r="D144" i="2"/>
  <c r="D143" i="2" s="1"/>
  <c r="E144" i="2"/>
  <c r="E143" i="2" s="1"/>
  <c r="C144" i="2"/>
  <c r="C143" i="2" s="1"/>
  <c r="C140" i="2"/>
  <c r="C139" i="2" s="1"/>
  <c r="D140" i="2"/>
  <c r="D139" i="2" s="1"/>
  <c r="E140" i="2"/>
  <c r="E139" i="2" s="1"/>
  <c r="D136" i="2"/>
  <c r="D131" i="2" s="1"/>
  <c r="E136" i="2"/>
  <c r="E131" i="2" s="1"/>
  <c r="C136" i="2"/>
  <c r="C131" i="2" s="1"/>
  <c r="D129" i="2"/>
  <c r="E129" i="2"/>
  <c r="C129" i="2"/>
  <c r="D127" i="2"/>
  <c r="E127" i="2"/>
  <c r="C127" i="2"/>
  <c r="D125" i="2"/>
  <c r="E125" i="2"/>
  <c r="C125" i="2"/>
  <c r="D122" i="2"/>
  <c r="E122" i="2"/>
  <c r="C122" i="2"/>
  <c r="D120" i="2"/>
  <c r="E120" i="2"/>
  <c r="C120" i="2"/>
  <c r="D118" i="2"/>
  <c r="E118" i="2"/>
  <c r="C118" i="2"/>
  <c r="D116" i="2"/>
  <c r="E116" i="2"/>
  <c r="C116" i="2"/>
  <c r="D114" i="2"/>
  <c r="E114" i="2"/>
  <c r="C114" i="2"/>
  <c r="D110" i="2"/>
  <c r="E110" i="2"/>
  <c r="C110" i="2"/>
  <c r="D108" i="2"/>
  <c r="E108" i="2"/>
  <c r="C108" i="2"/>
  <c r="D106" i="2"/>
  <c r="E106" i="2"/>
  <c r="C106" i="2"/>
  <c r="D103" i="2"/>
  <c r="E103" i="2"/>
  <c r="C103" i="2"/>
  <c r="D100" i="2"/>
  <c r="E100" i="2"/>
  <c r="C100" i="2"/>
  <c r="D97" i="2"/>
  <c r="E97" i="2"/>
  <c r="C97" i="2"/>
  <c r="D88" i="2"/>
  <c r="E88" i="2"/>
  <c r="C88" i="2"/>
  <c r="D82" i="2"/>
  <c r="E82" i="2"/>
  <c r="C82" i="2"/>
  <c r="D79" i="2"/>
  <c r="E79" i="2"/>
  <c r="C79" i="2"/>
  <c r="D77" i="2"/>
  <c r="E77" i="2"/>
  <c r="C77" i="2"/>
  <c r="D75" i="2"/>
  <c r="E75" i="2"/>
  <c r="C75" i="2"/>
  <c r="D71" i="2"/>
  <c r="E71" i="2"/>
  <c r="C71" i="2"/>
  <c r="D67" i="2"/>
  <c r="E67" i="2"/>
  <c r="C67" i="2"/>
  <c r="D65" i="2"/>
  <c r="E65" i="2"/>
  <c r="C65" i="2"/>
  <c r="D62" i="2"/>
  <c r="E62" i="2"/>
  <c r="C62" i="2"/>
  <c r="D60" i="2"/>
  <c r="E60" i="2"/>
  <c r="C60" i="2"/>
  <c r="D58" i="2"/>
  <c r="E58" i="2"/>
  <c r="C58" i="2"/>
  <c r="D55" i="2"/>
  <c r="E55" i="2"/>
  <c r="C55" i="2"/>
  <c r="D52" i="2"/>
  <c r="E52" i="2"/>
  <c r="C52" i="2"/>
  <c r="D48" i="2"/>
  <c r="E48" i="2"/>
  <c r="C48" i="2"/>
  <c r="D148" i="2" l="1"/>
  <c r="D147" i="2" s="1"/>
  <c r="E148" i="2"/>
  <c r="E147" i="2" s="1"/>
  <c r="C138" i="2"/>
  <c r="D138" i="2"/>
  <c r="E138" i="2"/>
  <c r="C81" i="2"/>
  <c r="C124" i="2"/>
  <c r="E124" i="2"/>
  <c r="E113" i="2"/>
  <c r="D124" i="2"/>
  <c r="E105" i="2"/>
  <c r="C113" i="2"/>
  <c r="D113" i="2"/>
  <c r="C105" i="2"/>
  <c r="E81" i="2"/>
  <c r="D105" i="2"/>
  <c r="D81" i="2"/>
  <c r="E70" i="2"/>
  <c r="D47" i="2"/>
  <c r="D70" i="2"/>
  <c r="D57" i="2"/>
  <c r="C70" i="2"/>
  <c r="D64" i="2"/>
  <c r="E47" i="2"/>
  <c r="E57" i="2"/>
  <c r="E64" i="2"/>
  <c r="C47" i="2"/>
  <c r="C57" i="2"/>
  <c r="C64" i="2"/>
  <c r="D33" i="2"/>
  <c r="E33" i="2"/>
  <c r="C33" i="2"/>
  <c r="D36" i="2"/>
  <c r="E36" i="2"/>
  <c r="C36" i="2"/>
  <c r="D44" i="2"/>
  <c r="E44" i="2"/>
  <c r="C44" i="2"/>
  <c r="D24" i="2"/>
  <c r="E24" i="2"/>
  <c r="D22" i="2"/>
  <c r="E22" i="2"/>
  <c r="C22" i="2"/>
  <c r="E21" i="2" l="1"/>
  <c r="C32" i="2"/>
  <c r="E32" i="2"/>
  <c r="C21" i="2"/>
  <c r="D32" i="2"/>
  <c r="D21" i="2"/>
  <c r="D20" i="2" s="1"/>
  <c r="D19" i="2" s="1"/>
  <c r="D204" i="2" s="1"/>
  <c r="C20" i="2" l="1"/>
  <c r="C19" i="2" s="1"/>
  <c r="C204" i="2" s="1"/>
  <c r="E20" i="2"/>
  <c r="E19" i="2" s="1"/>
  <c r="E204" i="2" s="1"/>
</calcChain>
</file>

<file path=xl/sharedStrings.xml><?xml version="1.0" encoding="utf-8"?>
<sst xmlns="http://schemas.openxmlformats.org/spreadsheetml/2006/main" count="388" uniqueCount="351">
  <si>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</si>
  <si>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</si>
  <si>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</si>
  <si>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</si>
  <si>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</si>
  <si>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</si>
  <si>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</si>
  <si>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</si>
  <si>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</si>
  <si>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</si>
  <si>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</si>
  <si>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</si>
  <si>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</si>
  <si>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</si>
  <si>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</si>
  <si>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</si>
  <si>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</si>
  <si>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</si>
  <si>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</si>
  <si>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</si>
  <si>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</si>
  <si>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</si>
  <si>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</si>
  <si>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</si>
  <si>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</si>
  <si>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</si>
  <si>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</si>
  <si>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</si>
  <si>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</si>
  <si>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</si>
  <si>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</si>
  <si>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</si>
  <si>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</si>
  <si>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</si>
  <si>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</si>
  <si>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</si>
  <si>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</si>
  <si>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</si>
  <si>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</si>
  <si>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</si>
  <si>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</si>
  <si>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</si>
  <si>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</si>
  <si>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</si>
  <si>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</si>
  <si>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</si>
  <si>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</si>
  <si>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</si>
  <si>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</si>
  <si>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</si>
  <si>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</si>
  <si>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</si>
  <si>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</si>
  <si>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</si>
  <si>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</si>
  <si>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</si>
  <si>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</si>
  <si>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</si>
  <si>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</si>
  <si>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</si>
  <si>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</si>
  <si>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</si>
  <si>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</si>
  <si>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</si>
  <si>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</si>
  <si>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</si>
  <si>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</si>
  <si>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</si>
  <si>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</si>
  <si>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</si>
  <si>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</si>
  <si>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</si>
  <si>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</si>
  <si>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</si>
  <si>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9999961020</t>
  </si>
  <si>
    <t>9999961030</t>
  </si>
  <si>
    <t>9999961070</t>
  </si>
  <si>
    <t>9999961080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</si>
  <si>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</si>
  <si>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</si>
  <si>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</si>
  <si>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</si>
  <si>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</si>
  <si>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</si>
  <si>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</si>
  <si>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</si>
  <si>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</si>
  <si>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</si>
  <si>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</si>
  <si>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</si>
  <si>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</si>
  <si>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</si>
  <si>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</si>
  <si>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</si>
  <si>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</si>
  <si>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</si>
  <si>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</si>
  <si>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</si>
  <si>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</si>
  <si>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</si>
  <si>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</si>
  <si>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</si>
  <si>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</si>
  <si>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</si>
  <si>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</si>
  <si>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</si>
  <si>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</si>
  <si>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Федеральный проект "Спорт-норма жизни"</t>
  </si>
  <si>
    <t>Приложение 11 
к Нормативному правовому акту                                             от  г. №-НПА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</si>
  <si>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</si>
  <si>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</si>
  <si>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капитальный ремонт зданий и благоустройство территорий муниципальных образовательных организаий, оказывающих услуги дошкольного образования, софинансируемые за счет средств местного бюджета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</si>
  <si>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</si>
  <si>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</si>
  <si>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</si>
  <si>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</si>
  <si>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</si>
  <si>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</si>
  <si>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</si>
  <si>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0600200000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</si>
  <si>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</si>
  <si>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</si>
  <si>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</si>
  <si>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</si>
  <si>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</si>
  <si>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</si>
  <si>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999Р552280</t>
  </si>
  <si>
    <t>999P552280</t>
  </si>
  <si>
    <t>на 2023 год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</si>
  <si>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</si>
  <si>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</si>
  <si>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</si>
  <si>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</si>
  <si>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</si>
  <si>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</si>
  <si>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</si>
  <si>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</si>
  <si>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Федеральный проект "Успех каждого ребенка" национального проекта "Образование"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</si>
  <si>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</si>
  <si>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</si>
  <si>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</si>
  <si>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</si>
  <si>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</si>
  <si>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0500200000</t>
  </si>
  <si>
    <t>Приложение 9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</si>
  <si>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</si>
  <si>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</si>
  <si>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</si>
  <si>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</si>
  <si>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Расходы на маттериально-техническое обеспечение муниципальных учреждений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</si>
  <si>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</si>
  <si>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</si>
  <si>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</si>
  <si>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</si>
  <si>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</si>
  <si>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</si>
  <si>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</si>
  <si>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</si>
  <si>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</si>
  <si>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</si>
  <si>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</si>
  <si>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</si>
  <si>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</si>
  <si>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</si>
  <si>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</si>
  <si>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0220092540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</si>
  <si>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</si>
  <si>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</si>
  <si>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</si>
  <si>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</si>
  <si>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</si>
  <si>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</si>
  <si>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</si>
  <si>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</si>
  <si>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Расходы на реализацию государственных полномочий по установлению тарифов на регулярные перевозки пассажиров и багажа автомобильным и наземным электрическим транспортом по муниципальным маршрутам в границах муниципальных образований за счет субвенций из краевого бюджета</t>
  </si>
  <si>
    <t>Распределение бюджетных ассигнований из бюджета Хасанского муниципального округа на 2023 год и  плановый период 2024 и 2025 годов по муниципальным программам Хасанского муниципального округа и непрограммным направлениям деятельности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</si>
  <si>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</si>
  <si>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</si>
  <si>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</si>
  <si>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</si>
  <si>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</si>
  <si>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</si>
  <si>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</si>
  <si>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</si>
  <si>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</si>
  <si>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</si>
  <si>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</si>
  <si>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</si>
  <si>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</si>
  <si>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</si>
  <si>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</si>
  <si>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</si>
  <si>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</si>
  <si>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</si>
  <si>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</si>
  <si>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</si>
  <si>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</si>
  <si>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015E251890</t>
  </si>
  <si>
    <t>015E2L1890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</si>
  <si>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спортом, осуществляемые за счет средств федерального бюджета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</si>
  <si>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спортом, софинансируемые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</si>
  <si>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</si>
  <si>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</si>
  <si>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</si>
  <si>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</si>
  <si>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</si>
  <si>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</si>
  <si>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</si>
  <si>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</si>
  <si>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</si>
  <si>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</si>
  <si>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</si>
  <si>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</si>
  <si>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</si>
  <si>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</si>
  <si>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</si>
  <si>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</si>
  <si>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</si>
  <si>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Муниципальная программа "Развитие культры на территории Хасанского муниципального округа" на 2023-2025 годы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</si>
  <si>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</si>
  <si>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</si>
  <si>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</si>
  <si>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</si>
  <si>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</si>
  <si>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</si>
  <si>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</si>
  <si>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</si>
  <si>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</si>
  <si>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</si>
  <si>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</si>
  <si>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</si>
  <si>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</si>
  <si>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</si>
  <si>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</si>
  <si>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</si>
  <si>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</si>
  <si>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</si>
  <si>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</si>
  <si>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</si>
  <si>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</si>
  <si>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</si>
  <si>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</si>
  <si>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</si>
  <si>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</si>
  <si>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труда,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</si>
  <si>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</si>
  <si>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</si>
  <si>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</si>
  <si>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</si>
  <si>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</si>
  <si>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</si>
  <si>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</si>
  <si>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</si>
  <si>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</si>
  <si>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</si>
  <si>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</si>
  <si>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</si>
  <si>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</si>
  <si>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</si>
  <si>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</si>
  <si>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</si>
  <si>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</si>
  <si>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"Совершенствование правовых основ и организационных механизмов, направленных на противодействие коррупции"</t>
  </si>
  <si>
    <t>0600100000</t>
  </si>
  <si>
    <t>Основное мероприятие "Повышение качества и эффективности деятельности, направленной на предупреждение коррупционных правонарушений среди должностных лиц органов местного самоуправления Хасанского муниципального округа, подведомственных им организаций"</t>
  </si>
  <si>
    <t>Основное мероприятие "Повышение эффективности ведомственной деятельности в сфере протводействия коррупции"</t>
  </si>
  <si>
    <t>0600300000</t>
  </si>
  <si>
    <t>Основное мероприятие "Повышение эффективности мер по предотвращеню и урегулированию конфликта интересов"</t>
  </si>
  <si>
    <t>0600400000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</si>
  <si>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</si>
  <si>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</si>
  <si>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</si>
  <si>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</si>
  <si>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</si>
  <si>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Реализация программ формирования современной городской среды, софинансируемая за счет средств местного бюджета</t>
  </si>
  <si>
    <t>Реализация программ формирования современной городской среды, софинансируемая за счет средств федерального бюджета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</si>
  <si>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</si>
  <si>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</si>
  <si>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</si>
  <si>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071F2L5550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</si>
  <si>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</si>
  <si>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</si>
  <si>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</si>
  <si>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</si>
  <si>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</si>
  <si>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Расходы на благоустройство территорий муниципальных образований, софинансируемые за счет средств местного бюджета</t>
  </si>
  <si>
    <t>0720192610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</si>
  <si>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</si>
  <si>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</si>
  <si>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</si>
  <si>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</si>
  <si>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</si>
  <si>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</si>
  <si>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</si>
  <si>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</si>
  <si>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</si>
  <si>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</si>
  <si>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</si>
  <si>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Расходы на осуществление мероприятий по территориальной обороне, гражданской обороне</t>
  </si>
  <si>
    <t>9999912110</t>
  </si>
  <si>
    <t>9999912120</t>
  </si>
  <si>
    <t>Расходы на обеспечение первичных мер пожарной безопасности, проводимых на территории Хасанского муниципального округа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</si>
  <si>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</si>
  <si>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</si>
  <si>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</si>
  <si>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</si>
  <si>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</si>
  <si>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</si>
  <si>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</si>
  <si>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0110221011</t>
  </si>
  <si>
    <t>0120221011</t>
  </si>
  <si>
    <t>99999R4670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</si>
  <si>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</si>
  <si>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</si>
  <si>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</si>
  <si>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</si>
  <si>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</si>
  <si>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</si>
  <si>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9999900004</t>
  </si>
  <si>
    <t>9999970010</t>
  </si>
  <si>
    <t>Субсидии юридическим лицам(кроме государственных учреждений) и физическим лицам-производителям товаров, работ, услуг</t>
  </si>
  <si>
    <t>Расходы на содержание автомобильных дорог местного значения в границах населенных пунктов муниципального округа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</si>
  <si>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</si>
  <si>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</si>
  <si>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</si>
  <si>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</si>
  <si>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</si>
  <si>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</si>
  <si>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</si>
  <si>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</si>
  <si>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</si>
  <si>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</si>
  <si>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</si>
  <si>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</si>
  <si>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</si>
  <si>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</si>
  <si>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</si>
  <si>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</si>
  <si>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</si>
  <si>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Расходы на реализацию мероприятий по обеспечению жильем молодых семей, осуществляемые за счет средств всех уровней бюджета</t>
  </si>
  <si>
    <t>99999L4970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</si>
  <si>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</si>
  <si>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</si>
  <si>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</si>
  <si>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</si>
  <si>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Расходы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</si>
  <si>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9999992390</t>
  </si>
  <si>
    <t>Расходы на капитальный ремонт и ремонт автомобильных дорог общего пользования населенных пунктов, софинансируемые за счет средств дорожного фонда Хасанского муниципального округа</t>
  </si>
  <si>
    <t>99999S2390</t>
  </si>
  <si>
    <t>Резервный фонд администрации Хасанского муниципального округа</t>
  </si>
  <si>
    <t xml:space="preserve">к Нормативному правовому акту
от 08.12.2022 №17-НПА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</si>
</sst>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>
      <alignment vertical="top" wrapText="1"/>
    </xf>
    <xf numFmtId="0" fontId="5" fillId="0" borderId="2">
      <alignment vertical="top" wrapText="1"/>
    </xf>
  </cellStyleXfs>
  <cellXfs count="58">
    <xf numFmtId="164" fontId="0" fillId="0" borderId="0" xfId="0">
      <alignment vertical="top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8" fillId="0" borderId="11" xfId="0" applyNumberFormat="1" applyFont="1" applyBorder="1" applyAlignment="1">
      <alignment horizontal="left" vertical="top" wrapText="1"/>
    </xf>
    <xf numFmtId="49" fontId="8" fillId="0" borderId="11" xfId="0" applyNumberFormat="1" applyFont="1" applyBorder="1" applyAlignment="1">
      <alignment horizontal="center" vertical="top" wrapText="1"/>
    </xf>
    <xf numFmtId="4" fontId="8" fillId="0" borderId="10" xfId="0" applyNumberFormat="1" applyFont="1" applyBorder="1" applyAlignment="1">
      <alignment horizontal="right" vertical="top" wrapText="1"/>
    </xf>
    <xf numFmtId="164" fontId="9" fillId="0" borderId="0" xfId="0" applyFont="1">
      <alignment vertical="top" wrapText="1"/>
    </xf>
    <xf numFmtId="0" fontId="8" fillId="0" borderId="2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164" fontId="10" fillId="0" borderId="0" xfId="0" applyFont="1">
      <alignment vertical="top" wrapText="1"/>
    </xf>
    <xf numFmtId="0" fontId="8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1" applyFont="1">
      <alignment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1" fillId="2" borderId="17" xfId="0" applyNumberFormat="1" applyFont="1" applyFill="1" applyBorder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164" fontId="7" fillId="0" borderId="0" xfId="0" applyFont="1" applyAlignment="1">
      <alignment horizontal="left" vertical="top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164" fontId="1" fillId="0" borderId="0" xfId="0" applyFont="1" applyAlignment="1">
      <alignment horizontal="left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05"/>
  <sheetViews>
    <sheetView tabSelected="1" zoomScaleNormal="100" workbookViewId="0">
      <selection activeCell="G14" sqref="G14"/>
    </sheetView>
  </sheetViews>
  <sheetFormatPr defaultRowHeight="12.75" x14ac:dyDescent="0.2"/>
  <cols>
    <col min="1" max="1" width="55" customWidth="1"/>
    <col min="2" max="4" width="19.83203125" customWidth="1"/>
    <col min="5" max="5" width="20.83203125" customWidth="1"/>
    <col min="6" max="6" width="15.5" bestFit="1" customWidth="1"/>
  </cols>
  <sheetData>
    <row r="2" spans="1:5" ht="15.75" x14ac:dyDescent="0.2">
      <c r="D2" s="56" t="s">
        <v>173</v>
      </c>
      <c r="E2" s="56"/>
    </row>
    <row r="3" spans="1:5" ht="41.25" customHeight="1" x14ac:dyDescent="0.2">
      <c r="D3" s="56" t="s">
        <v>350</v>
      </c>
      <c r="E3" s="56"/>
    </row>
    <row r="4" spans="1:5" ht="15.75" hidden="1" x14ac:dyDescent="0.2">
      <c r="D4" s="56" t="s">
        <v>144</v>
      </c>
      <c r="E4" s="56"/>
    </row>
    <row r="5" spans="1:5" ht="15" hidden="1" customHeight="1" x14ac:dyDescent="0.25">
      <c r="D5" s="57" t="s">
        <v>96</v>
      </c>
      <c r="E5" s="57"/>
    </row>
    <row r="6" spans="1:5" ht="15.75" hidden="1" x14ac:dyDescent="0.2">
      <c r="D6" s="56"/>
      <c r="E6" s="56"/>
    </row>
    <row r="8" spans="1:5" hidden="1" x14ac:dyDescent="0.2"/>
    <row r="9" spans="1:5" hidden="1" x14ac:dyDescent="0.2">
      <c r="D9" s="37"/>
      <c r="E9" s="37"/>
    </row>
    <row r="10" spans="1:5" ht="11.25" customHeight="1" x14ac:dyDescent="0.2">
      <c r="A10" t="s">
        <v>0</v>
      </c>
      <c r="D10" s="44"/>
      <c r="E10" s="44"/>
    </row>
    <row r="11" spans="1:5" ht="62.25" hidden="1" customHeight="1" x14ac:dyDescent="0.2">
      <c r="A11" s="1" t="s">
        <v>0</v>
      </c>
      <c r="B11" s="8"/>
      <c r="C11" s="8"/>
      <c r="D11" s="50" t="s">
        <v>108</v>
      </c>
      <c r="E11" s="37"/>
    </row>
    <row r="12" spans="1:5" ht="12.75" customHeight="1" x14ac:dyDescent="0.2">
      <c r="A12" s="55" t="s">
        <v>0</v>
      </c>
      <c r="B12" s="55"/>
      <c r="C12" s="55"/>
      <c r="D12" s="55"/>
      <c r="E12" s="55"/>
    </row>
    <row r="13" spans="1:5" ht="66.75" customHeight="1" x14ac:dyDescent="0.2">
      <c r="A13" s="51" t="s">
        <v>175</v>
      </c>
      <c r="B13" s="51"/>
      <c r="C13" s="51"/>
      <c r="D13" s="51"/>
      <c r="E13" s="51"/>
    </row>
    <row r="14" spans="1:5" ht="18.75" x14ac:dyDescent="0.3">
      <c r="A14" s="47"/>
      <c r="B14" s="47"/>
      <c r="C14" s="47"/>
      <c r="D14" s="47"/>
      <c r="E14" s="9" t="s">
        <v>5</v>
      </c>
    </row>
    <row r="15" spans="1:5" ht="31.5" customHeight="1" x14ac:dyDescent="0.2">
      <c r="A15" s="52" t="s">
        <v>1</v>
      </c>
      <c r="B15" s="52" t="s">
        <v>2</v>
      </c>
      <c r="C15" s="38" t="s">
        <v>82</v>
      </c>
      <c r="D15" s="39"/>
      <c r="E15" s="40"/>
    </row>
    <row r="16" spans="1:5" ht="30.75" customHeight="1" x14ac:dyDescent="0.2">
      <c r="A16" s="53"/>
      <c r="B16" s="53"/>
      <c r="C16" s="41"/>
      <c r="D16" s="42"/>
      <c r="E16" s="43"/>
    </row>
    <row r="17" spans="1:5" ht="15.95" customHeight="1" x14ac:dyDescent="0.2">
      <c r="A17" s="54"/>
      <c r="B17" s="54"/>
      <c r="C17" s="22" t="s">
        <v>128</v>
      </c>
      <c r="D17" s="2" t="s">
        <v>150</v>
      </c>
      <c r="E17" s="2" t="s">
        <v>176</v>
      </c>
    </row>
    <row r="18" spans="1:5" ht="15.95" customHeight="1" x14ac:dyDescent="0.2">
      <c r="A18" s="2" t="s">
        <v>3</v>
      </c>
      <c r="B18" s="2">
        <v>2</v>
      </c>
      <c r="C18" s="2">
        <v>3</v>
      </c>
      <c r="D18" s="2">
        <v>4</v>
      </c>
      <c r="E18" s="2">
        <v>5</v>
      </c>
    </row>
    <row r="19" spans="1:5" ht="21.75" customHeight="1" x14ac:dyDescent="0.2">
      <c r="A19" s="31" t="s">
        <v>6</v>
      </c>
      <c r="B19" s="32" t="s">
        <v>7</v>
      </c>
      <c r="C19" s="33">
        <f>C20+C81+C105+C113+C124+C131+C138</f>
        <v>935875177.58000016</v>
      </c>
      <c r="D19" s="33">
        <f>D20+D81+D105+D113+D124+D131+D138</f>
        <v>995067169.91999984</v>
      </c>
      <c r="E19" s="33">
        <f>E20+E81+E105+E113+E124+E131+E138</f>
        <v>1033446890.3299999</v>
      </c>
    </row>
    <row r="20" spans="1:5" ht="48.75" customHeight="1" x14ac:dyDescent="0.2">
      <c r="A20" s="31" t="s">
        <v>177</v>
      </c>
      <c r="B20" s="32" t="s">
        <v>8</v>
      </c>
      <c r="C20" s="33">
        <f>C21+C32+C47+C57+C64+C70</f>
        <v>850804303.22000003</v>
      </c>
      <c r="D20" s="33">
        <f>D21+D32+D47+D57+D64+D70</f>
        <v>877541759.42999995</v>
      </c>
      <c r="E20" s="33">
        <f>E21+E32+E47+E57+E64+E70</f>
        <v>919205387.42999995</v>
      </c>
    </row>
    <row r="21" spans="1:5" s="7" customFormat="1" ht="48.75" customHeight="1" x14ac:dyDescent="0.2">
      <c r="A21" s="34" t="s">
        <v>178</v>
      </c>
      <c r="B21" s="32" t="s">
        <v>9</v>
      </c>
      <c r="C21" s="33">
        <f>C22+C24</f>
        <v>242290624</v>
      </c>
      <c r="D21" s="33">
        <f t="shared" ref="D21:E21" si="0">D22+D24</f>
        <v>250970754</v>
      </c>
      <c r="E21" s="33">
        <f t="shared" si="0"/>
        <v>264365725</v>
      </c>
    </row>
    <row r="22" spans="1:5" s="7" customFormat="1" ht="96.75" customHeight="1" x14ac:dyDescent="0.2">
      <c r="A22" s="30" t="s">
        <v>10</v>
      </c>
      <c r="B22" s="21" t="s">
        <v>11</v>
      </c>
      <c r="C22" s="25">
        <f>C23</f>
        <v>138763517</v>
      </c>
      <c r="D22" s="25">
        <f t="shared" ref="D22:E22" si="1">D23</f>
        <v>148199504</v>
      </c>
      <c r="E22" s="25">
        <f t="shared" si="1"/>
        <v>157113875</v>
      </c>
    </row>
    <row r="23" spans="1:5" ht="94.5" customHeight="1" x14ac:dyDescent="0.2">
      <c r="A23" s="6" t="s">
        <v>12</v>
      </c>
      <c r="B23" s="5" t="s">
        <v>13</v>
      </c>
      <c r="C23" s="4">
        <v>138763517</v>
      </c>
      <c r="D23" s="4">
        <v>148199504</v>
      </c>
      <c r="E23" s="4">
        <v>157113875</v>
      </c>
    </row>
    <row r="24" spans="1:5" ht="67.5" customHeight="1" x14ac:dyDescent="0.2">
      <c r="A24" s="30" t="s">
        <v>179</v>
      </c>
      <c r="B24" s="21" t="s">
        <v>14</v>
      </c>
      <c r="C24" s="25">
        <f>SUM(C25:C31)</f>
        <v>103527107</v>
      </c>
      <c r="D24" s="25">
        <f>SUM(D25:D31)</f>
        <v>102771250</v>
      </c>
      <c r="E24" s="25">
        <f>SUM(E25:E31)</f>
        <v>107251850</v>
      </c>
    </row>
    <row r="25" spans="1:5" ht="38.25" customHeight="1" x14ac:dyDescent="0.2">
      <c r="A25" s="3" t="s">
        <v>15</v>
      </c>
      <c r="B25" s="5" t="s">
        <v>16</v>
      </c>
      <c r="C25" s="4">
        <v>70317900</v>
      </c>
      <c r="D25" s="4">
        <v>73640300</v>
      </c>
      <c r="E25" s="4">
        <v>77129550</v>
      </c>
    </row>
    <row r="26" spans="1:5" ht="34.5" customHeight="1" x14ac:dyDescent="0.2">
      <c r="A26" s="3" t="s">
        <v>109</v>
      </c>
      <c r="B26" s="5" t="s">
        <v>17</v>
      </c>
      <c r="C26" s="4">
        <v>28428450</v>
      </c>
      <c r="D26" s="4">
        <v>28428450</v>
      </c>
      <c r="E26" s="4">
        <v>28428600</v>
      </c>
    </row>
    <row r="27" spans="1:5" ht="49.5" customHeight="1" x14ac:dyDescent="0.2">
      <c r="A27" s="3" t="s">
        <v>110</v>
      </c>
      <c r="B27" s="5" t="s">
        <v>18</v>
      </c>
      <c r="C27" s="4">
        <f>1309900+465800</f>
        <v>1775700</v>
      </c>
      <c r="D27" s="4">
        <v>163500</v>
      </c>
      <c r="E27" s="4">
        <v>746700</v>
      </c>
    </row>
    <row r="28" spans="1:5" ht="99.75" customHeight="1" x14ac:dyDescent="0.2">
      <c r="A28" s="3" t="s">
        <v>180</v>
      </c>
      <c r="B28" s="5" t="s">
        <v>181</v>
      </c>
      <c r="C28" s="4">
        <f>2436380</f>
        <v>2436380</v>
      </c>
      <c r="D28" s="4">
        <v>47000</v>
      </c>
      <c r="E28" s="4">
        <v>47000</v>
      </c>
    </row>
    <row r="29" spans="1:5" ht="86.25" customHeight="1" x14ac:dyDescent="0.2">
      <c r="A29" s="3" t="s">
        <v>162</v>
      </c>
      <c r="B29" s="5" t="s">
        <v>309</v>
      </c>
      <c r="C29" s="4">
        <v>89800</v>
      </c>
      <c r="D29" s="4">
        <v>0</v>
      </c>
      <c r="E29" s="4">
        <v>0</v>
      </c>
    </row>
    <row r="30" spans="1:5" ht="65.25" hidden="1" customHeight="1" x14ac:dyDescent="0.2">
      <c r="A30" s="3" t="s">
        <v>135</v>
      </c>
      <c r="B30" s="5" t="s">
        <v>136</v>
      </c>
      <c r="C30" s="4"/>
      <c r="D30" s="4"/>
      <c r="E30" s="4"/>
    </row>
    <row r="31" spans="1:5" ht="81.75" customHeight="1" x14ac:dyDescent="0.2">
      <c r="A31" s="3" t="s">
        <v>111</v>
      </c>
      <c r="B31" s="5" t="s">
        <v>101</v>
      </c>
      <c r="C31" s="4">
        <v>478877</v>
      </c>
      <c r="D31" s="4">
        <v>492000</v>
      </c>
      <c r="E31" s="4">
        <v>900000</v>
      </c>
    </row>
    <row r="32" spans="1:5" ht="49.5" customHeight="1" x14ac:dyDescent="0.2">
      <c r="A32" s="31" t="s">
        <v>182</v>
      </c>
      <c r="B32" s="32" t="s">
        <v>19</v>
      </c>
      <c r="C32" s="33">
        <f>C33+C36+C44</f>
        <v>502854356</v>
      </c>
      <c r="D32" s="33">
        <f t="shared" ref="D32:E32" si="2">D33+D36+D44</f>
        <v>526129743</v>
      </c>
      <c r="E32" s="33">
        <f t="shared" si="2"/>
        <v>550869537</v>
      </c>
    </row>
    <row r="33" spans="1:5" ht="66.75" customHeight="1" x14ac:dyDescent="0.2">
      <c r="A33" s="20" t="s">
        <v>183</v>
      </c>
      <c r="B33" s="21" t="s">
        <v>20</v>
      </c>
      <c r="C33" s="25">
        <f>SUM(C34:C35)</f>
        <v>352099393</v>
      </c>
      <c r="D33" s="25">
        <f t="shared" ref="D33:E33" si="3">SUM(D34:D35)</f>
        <v>380280193</v>
      </c>
      <c r="E33" s="25">
        <f t="shared" si="3"/>
        <v>402759707</v>
      </c>
    </row>
    <row r="34" spans="1:5" ht="80.25" customHeight="1" x14ac:dyDescent="0.2">
      <c r="A34" s="3" t="s">
        <v>120</v>
      </c>
      <c r="B34" s="5" t="s">
        <v>121</v>
      </c>
      <c r="C34" s="4">
        <v>19890000</v>
      </c>
      <c r="D34" s="4">
        <v>23400000</v>
      </c>
      <c r="E34" s="4">
        <v>23400000</v>
      </c>
    </row>
    <row r="35" spans="1:5" ht="98.25" customHeight="1" x14ac:dyDescent="0.2">
      <c r="A35" s="3" t="s">
        <v>21</v>
      </c>
      <c r="B35" s="5" t="s">
        <v>22</v>
      </c>
      <c r="C35" s="4">
        <v>332209393</v>
      </c>
      <c r="D35" s="4">
        <v>356880193</v>
      </c>
      <c r="E35" s="4">
        <v>379359707</v>
      </c>
    </row>
    <row r="36" spans="1:5" ht="52.35" customHeight="1" x14ac:dyDescent="0.2">
      <c r="A36" s="20" t="s">
        <v>23</v>
      </c>
      <c r="B36" s="21" t="s">
        <v>24</v>
      </c>
      <c r="C36" s="25">
        <f>SUM(C37:C43)</f>
        <v>123125883</v>
      </c>
      <c r="D36" s="25">
        <f t="shared" ref="D36:E36" si="4">SUM(D37:D43)</f>
        <v>118220470</v>
      </c>
      <c r="E36" s="25">
        <f t="shared" si="4"/>
        <v>120480750</v>
      </c>
    </row>
    <row r="37" spans="1:5" ht="33.75" customHeight="1" x14ac:dyDescent="0.2">
      <c r="A37" s="3" t="s">
        <v>15</v>
      </c>
      <c r="B37" s="5" t="s">
        <v>25</v>
      </c>
      <c r="C37" s="4">
        <v>68545600</v>
      </c>
      <c r="D37" s="4">
        <v>71852700</v>
      </c>
      <c r="E37" s="4">
        <v>75325850</v>
      </c>
    </row>
    <row r="38" spans="1:5" ht="34.5" customHeight="1" x14ac:dyDescent="0.2">
      <c r="A38" s="3" t="s">
        <v>109</v>
      </c>
      <c r="B38" s="5" t="s">
        <v>26</v>
      </c>
      <c r="C38" s="4">
        <v>30708364</v>
      </c>
      <c r="D38" s="4">
        <v>30708370</v>
      </c>
      <c r="E38" s="4">
        <v>30708600</v>
      </c>
    </row>
    <row r="39" spans="1:5" ht="49.5" customHeight="1" x14ac:dyDescent="0.2">
      <c r="A39" s="3" t="s">
        <v>110</v>
      </c>
      <c r="B39" s="5" t="s">
        <v>27</v>
      </c>
      <c r="C39" s="4">
        <v>18309320</v>
      </c>
      <c r="D39" s="4">
        <v>14929400</v>
      </c>
      <c r="E39" s="4">
        <v>14346300</v>
      </c>
    </row>
    <row r="40" spans="1:5" ht="97.5" customHeight="1" x14ac:dyDescent="0.2">
      <c r="A40" s="3" t="s">
        <v>180</v>
      </c>
      <c r="B40" s="5" t="s">
        <v>184</v>
      </c>
      <c r="C40" s="4">
        <v>4539520</v>
      </c>
      <c r="D40" s="4">
        <v>100000</v>
      </c>
      <c r="E40" s="4">
        <v>100000</v>
      </c>
    </row>
    <row r="41" spans="1:5" ht="83.25" customHeight="1" x14ac:dyDescent="0.2">
      <c r="A41" s="3" t="s">
        <v>162</v>
      </c>
      <c r="B41" s="5" t="s">
        <v>310</v>
      </c>
      <c r="C41" s="4">
        <v>187000</v>
      </c>
      <c r="D41" s="4">
        <v>0</v>
      </c>
      <c r="E41" s="4">
        <v>0</v>
      </c>
    </row>
    <row r="42" spans="1:5" ht="50.25" hidden="1" customHeight="1" x14ac:dyDescent="0.2">
      <c r="A42" s="3" t="s">
        <v>138</v>
      </c>
      <c r="B42" s="5" t="s">
        <v>139</v>
      </c>
      <c r="C42" s="4"/>
      <c r="D42" s="4"/>
      <c r="E42" s="4"/>
    </row>
    <row r="43" spans="1:5" ht="66" customHeight="1" x14ac:dyDescent="0.2">
      <c r="A43" s="3" t="s">
        <v>308</v>
      </c>
      <c r="B43" s="5" t="s">
        <v>102</v>
      </c>
      <c r="C43" s="4">
        <v>836079</v>
      </c>
      <c r="D43" s="4">
        <v>630000</v>
      </c>
      <c r="E43" s="4">
        <v>0</v>
      </c>
    </row>
    <row r="44" spans="1:5" ht="68.25" customHeight="1" x14ac:dyDescent="0.2">
      <c r="A44" s="20" t="s">
        <v>185</v>
      </c>
      <c r="B44" s="21" t="s">
        <v>28</v>
      </c>
      <c r="C44" s="25">
        <f>SUM(C45:C46)</f>
        <v>27629080</v>
      </c>
      <c r="D44" s="25">
        <f t="shared" ref="D44:E44" si="5">SUM(D45:D46)</f>
        <v>27629080</v>
      </c>
      <c r="E44" s="25">
        <f t="shared" si="5"/>
        <v>27629080</v>
      </c>
    </row>
    <row r="45" spans="1:5" ht="69" customHeight="1" x14ac:dyDescent="0.2">
      <c r="A45" s="3" t="s">
        <v>97</v>
      </c>
      <c r="B45" s="5" t="s">
        <v>98</v>
      </c>
      <c r="C45" s="4">
        <v>8439480</v>
      </c>
      <c r="D45" s="4">
        <v>8439480</v>
      </c>
      <c r="E45" s="4">
        <v>8439480</v>
      </c>
    </row>
    <row r="46" spans="1:5" ht="98.25" customHeight="1" x14ac:dyDescent="0.2">
      <c r="A46" s="3" t="s">
        <v>112</v>
      </c>
      <c r="B46" s="5" t="s">
        <v>151</v>
      </c>
      <c r="C46" s="4">
        <v>19189600</v>
      </c>
      <c r="D46" s="4">
        <v>19189600</v>
      </c>
      <c r="E46" s="4">
        <v>19189600</v>
      </c>
    </row>
    <row r="47" spans="1:5" ht="54.75" customHeight="1" x14ac:dyDescent="0.2">
      <c r="A47" s="31" t="s">
        <v>186</v>
      </c>
      <c r="B47" s="32" t="s">
        <v>29</v>
      </c>
      <c r="C47" s="33">
        <f>C48+C52+C55</f>
        <v>49240431.5</v>
      </c>
      <c r="D47" s="33">
        <f t="shared" ref="D47:E47" si="6">D48+D52+D55</f>
        <v>47494791.299999997</v>
      </c>
      <c r="E47" s="33">
        <f t="shared" si="6"/>
        <v>49386671.299999997</v>
      </c>
    </row>
    <row r="48" spans="1:5" ht="48.75" customHeight="1" x14ac:dyDescent="0.2">
      <c r="A48" s="20" t="s">
        <v>30</v>
      </c>
      <c r="B48" s="21" t="s">
        <v>31</v>
      </c>
      <c r="C48" s="25">
        <f>SUM(C49:C51)</f>
        <v>41656706</v>
      </c>
      <c r="D48" s="25">
        <f t="shared" ref="D48:E48" si="7">SUM(D49:D51)</f>
        <v>43667700</v>
      </c>
      <c r="E48" s="25">
        <f t="shared" si="7"/>
        <v>45559580</v>
      </c>
    </row>
    <row r="49" spans="1:5" ht="31.5" customHeight="1" x14ac:dyDescent="0.2">
      <c r="A49" s="3" t="s">
        <v>15</v>
      </c>
      <c r="B49" s="5" t="s">
        <v>32</v>
      </c>
      <c r="C49" s="4">
        <v>39273000</v>
      </c>
      <c r="D49" s="4">
        <v>41284000</v>
      </c>
      <c r="E49" s="4">
        <v>43175780</v>
      </c>
    </row>
    <row r="50" spans="1:5" ht="38.25" customHeight="1" x14ac:dyDescent="0.2">
      <c r="A50" s="3" t="s">
        <v>109</v>
      </c>
      <c r="B50" s="5" t="s">
        <v>33</v>
      </c>
      <c r="C50" s="4">
        <v>2383706</v>
      </c>
      <c r="D50" s="4">
        <v>2383700</v>
      </c>
      <c r="E50" s="4">
        <v>2383800</v>
      </c>
    </row>
    <row r="51" spans="1:5" ht="52.5" hidden="1" customHeight="1" x14ac:dyDescent="0.2">
      <c r="A51" s="3" t="s">
        <v>115</v>
      </c>
      <c r="B51" s="5" t="s">
        <v>129</v>
      </c>
      <c r="C51" s="4"/>
      <c r="D51" s="4"/>
      <c r="E51" s="4"/>
    </row>
    <row r="52" spans="1:5" ht="30.75" customHeight="1" x14ac:dyDescent="0.2">
      <c r="A52" s="20" t="s">
        <v>34</v>
      </c>
      <c r="B52" s="21" t="s">
        <v>35</v>
      </c>
      <c r="C52" s="25">
        <f>SUM(C53:C54)</f>
        <v>4609025.5</v>
      </c>
      <c r="D52" s="25">
        <f t="shared" ref="D52:E52" si="8">SUM(D53:D54)</f>
        <v>3827091.3</v>
      </c>
      <c r="E52" s="25">
        <f t="shared" si="8"/>
        <v>3827091.3</v>
      </c>
    </row>
    <row r="53" spans="1:5" ht="64.5" customHeight="1" x14ac:dyDescent="0.2">
      <c r="A53" s="3" t="s">
        <v>187</v>
      </c>
      <c r="B53" s="5" t="s">
        <v>36</v>
      </c>
      <c r="C53" s="4">
        <v>1210800</v>
      </c>
      <c r="D53" s="4">
        <v>1210800</v>
      </c>
      <c r="E53" s="4">
        <v>1210800</v>
      </c>
    </row>
    <row r="54" spans="1:5" ht="79.5" customHeight="1" x14ac:dyDescent="0.2">
      <c r="A54" s="3" t="s">
        <v>37</v>
      </c>
      <c r="B54" s="5" t="s">
        <v>38</v>
      </c>
      <c r="C54" s="4">
        <v>3398225.5</v>
      </c>
      <c r="D54" s="4">
        <v>2616291.2999999998</v>
      </c>
      <c r="E54" s="4">
        <v>2616291.2999999998</v>
      </c>
    </row>
    <row r="55" spans="1:5" ht="54" customHeight="1" x14ac:dyDescent="0.2">
      <c r="A55" s="20" t="s">
        <v>188</v>
      </c>
      <c r="B55" s="21" t="s">
        <v>190</v>
      </c>
      <c r="C55" s="25">
        <f>C56</f>
        <v>2974700</v>
      </c>
      <c r="D55" s="25">
        <f t="shared" ref="D55:E55" si="9">D56</f>
        <v>0</v>
      </c>
      <c r="E55" s="25">
        <f t="shared" si="9"/>
        <v>0</v>
      </c>
    </row>
    <row r="56" spans="1:5" ht="114.75" customHeight="1" x14ac:dyDescent="0.2">
      <c r="A56" s="3" t="s">
        <v>189</v>
      </c>
      <c r="B56" s="5" t="s">
        <v>191</v>
      </c>
      <c r="C56" s="4">
        <v>2974700</v>
      </c>
      <c r="D56" s="4">
        <v>0</v>
      </c>
      <c r="E56" s="4">
        <v>0</v>
      </c>
    </row>
    <row r="57" spans="1:5" ht="52.5" customHeight="1" x14ac:dyDescent="0.2">
      <c r="A57" s="31" t="s">
        <v>192</v>
      </c>
      <c r="B57" s="32" t="s">
        <v>39</v>
      </c>
      <c r="C57" s="33">
        <f>C58+C60+C62</f>
        <v>16067170</v>
      </c>
      <c r="D57" s="33">
        <f t="shared" ref="D57:E57" si="10">D58+D60+D62</f>
        <v>11754700</v>
      </c>
      <c r="E57" s="33">
        <f t="shared" si="10"/>
        <v>11755300</v>
      </c>
    </row>
    <row r="58" spans="1:5" ht="33" customHeight="1" x14ac:dyDescent="0.2">
      <c r="A58" s="20" t="s">
        <v>40</v>
      </c>
      <c r="B58" s="21" t="s">
        <v>41</v>
      </c>
      <c r="C58" s="25">
        <f>C59</f>
        <v>8497770</v>
      </c>
      <c r="D58" s="25">
        <f t="shared" ref="D58:E58" si="11">D59</f>
        <v>3135800</v>
      </c>
      <c r="E58" s="25">
        <f t="shared" si="11"/>
        <v>3135800</v>
      </c>
    </row>
    <row r="59" spans="1:5" ht="34.35" customHeight="1" x14ac:dyDescent="0.2">
      <c r="A59" s="3" t="s">
        <v>113</v>
      </c>
      <c r="B59" s="5" t="s">
        <v>42</v>
      </c>
      <c r="C59" s="4">
        <f>3466880+2891390+2139500</f>
        <v>8497770</v>
      </c>
      <c r="D59" s="4">
        <f>626000+369600+2140200</f>
        <v>3135800</v>
      </c>
      <c r="E59" s="4">
        <f>626000+369600+2140200</f>
        <v>3135800</v>
      </c>
    </row>
    <row r="60" spans="1:5" ht="35.25" customHeight="1" x14ac:dyDescent="0.2">
      <c r="A60" s="20" t="s">
        <v>43</v>
      </c>
      <c r="B60" s="21" t="s">
        <v>44</v>
      </c>
      <c r="C60" s="25">
        <f>C61</f>
        <v>2791500</v>
      </c>
      <c r="D60" s="25">
        <f t="shared" ref="D60:E60" si="12">D61</f>
        <v>3540600</v>
      </c>
      <c r="E60" s="25">
        <f t="shared" si="12"/>
        <v>3541500</v>
      </c>
    </row>
    <row r="61" spans="1:5" ht="31.5" customHeight="1" x14ac:dyDescent="0.2">
      <c r="A61" s="3" t="s">
        <v>114</v>
      </c>
      <c r="B61" s="5" t="s">
        <v>45</v>
      </c>
      <c r="C61" s="4">
        <f>1100450+1087950+603100</f>
        <v>2791500</v>
      </c>
      <c r="D61" s="4">
        <f>1397100+1540400+603100</f>
        <v>3540600</v>
      </c>
      <c r="E61" s="4">
        <f>1397900+1540400+603200</f>
        <v>3541500</v>
      </c>
    </row>
    <row r="62" spans="1:5" ht="34.35" customHeight="1" x14ac:dyDescent="0.2">
      <c r="A62" s="20" t="s">
        <v>46</v>
      </c>
      <c r="B62" s="21" t="s">
        <v>47</v>
      </c>
      <c r="C62" s="25">
        <f>C63</f>
        <v>4777900</v>
      </c>
      <c r="D62" s="25">
        <f t="shared" ref="D62:E62" si="13">D63</f>
        <v>5078300</v>
      </c>
      <c r="E62" s="25">
        <f t="shared" si="13"/>
        <v>5078000</v>
      </c>
    </row>
    <row r="63" spans="1:5" ht="33" customHeight="1" x14ac:dyDescent="0.2">
      <c r="A63" s="3" t="s">
        <v>48</v>
      </c>
      <c r="B63" s="5" t="s">
        <v>49</v>
      </c>
      <c r="C63" s="4">
        <f>1879100+2508000+390800</f>
        <v>4777900</v>
      </c>
      <c r="D63" s="4">
        <f>1996100+2691400+390800</f>
        <v>5078300</v>
      </c>
      <c r="E63" s="4">
        <f>1995700+2691400+390900</f>
        <v>5078000</v>
      </c>
    </row>
    <row r="64" spans="1:5" ht="33" customHeight="1" x14ac:dyDescent="0.2">
      <c r="A64" s="31" t="s">
        <v>193</v>
      </c>
      <c r="B64" s="32" t="s">
        <v>50</v>
      </c>
      <c r="C64" s="33">
        <f>C65+C67</f>
        <v>4340552.72</v>
      </c>
      <c r="D64" s="33">
        <f t="shared" ref="D64:E64" si="14">D65+D67</f>
        <v>3599307.13</v>
      </c>
      <c r="E64" s="33">
        <f t="shared" si="14"/>
        <v>3577571.13</v>
      </c>
    </row>
    <row r="65" spans="1:5" ht="31.5" customHeight="1" x14ac:dyDescent="0.2">
      <c r="A65" s="20" t="s">
        <v>148</v>
      </c>
      <c r="B65" s="21" t="s">
        <v>194</v>
      </c>
      <c r="C65" s="25">
        <f>C66</f>
        <v>2320000</v>
      </c>
      <c r="D65" s="25">
        <f t="shared" ref="D65:E65" si="15">D66</f>
        <v>2190000</v>
      </c>
      <c r="E65" s="25">
        <f t="shared" si="15"/>
        <v>2190000</v>
      </c>
    </row>
    <row r="66" spans="1:5" ht="69" customHeight="1" x14ac:dyDescent="0.2">
      <c r="A66" s="3" t="s">
        <v>99</v>
      </c>
      <c r="B66" s="5" t="s">
        <v>195</v>
      </c>
      <c r="C66" s="4">
        <v>2320000</v>
      </c>
      <c r="D66" s="4">
        <v>2190000</v>
      </c>
      <c r="E66" s="4">
        <v>2190000</v>
      </c>
    </row>
    <row r="67" spans="1:5" ht="49.5" customHeight="1" x14ac:dyDescent="0.2">
      <c r="A67" s="20" t="s">
        <v>137</v>
      </c>
      <c r="B67" s="21" t="s">
        <v>196</v>
      </c>
      <c r="C67" s="25">
        <f>SUM(C68:C69)</f>
        <v>2020552.72</v>
      </c>
      <c r="D67" s="25">
        <f t="shared" ref="D67:E67" si="16">SUM(D68:D69)</f>
        <v>1409307.13</v>
      </c>
      <c r="E67" s="25">
        <f t="shared" si="16"/>
        <v>1387571.13</v>
      </c>
    </row>
    <row r="68" spans="1:5" ht="97.5" hidden="1" customHeight="1" x14ac:dyDescent="0.2">
      <c r="A68" s="3" t="s">
        <v>199</v>
      </c>
      <c r="B68" s="5" t="s">
        <v>197</v>
      </c>
      <c r="C68" s="4"/>
      <c r="D68" s="4"/>
      <c r="E68" s="4"/>
    </row>
    <row r="69" spans="1:5" ht="99.75" customHeight="1" x14ac:dyDescent="0.2">
      <c r="A69" s="3" t="s">
        <v>200</v>
      </c>
      <c r="B69" s="5" t="s">
        <v>198</v>
      </c>
      <c r="C69" s="4">
        <v>2020552.72</v>
      </c>
      <c r="D69" s="4">
        <v>1409307.13</v>
      </c>
      <c r="E69" s="4">
        <v>1387571.13</v>
      </c>
    </row>
    <row r="70" spans="1:5" ht="65.25" customHeight="1" x14ac:dyDescent="0.2">
      <c r="A70" s="31" t="s">
        <v>201</v>
      </c>
      <c r="B70" s="32" t="s">
        <v>202</v>
      </c>
      <c r="C70" s="33">
        <f>C71+C75+C77+C79</f>
        <v>36011169</v>
      </c>
      <c r="D70" s="33">
        <f t="shared" ref="D70:E70" si="17">D71+D75+D77+D79</f>
        <v>37592464</v>
      </c>
      <c r="E70" s="33">
        <f t="shared" si="17"/>
        <v>39250583</v>
      </c>
    </row>
    <row r="71" spans="1:5" ht="39.75" customHeight="1" x14ac:dyDescent="0.2">
      <c r="A71" s="20" t="s">
        <v>203</v>
      </c>
      <c r="B71" s="21" t="s">
        <v>204</v>
      </c>
      <c r="C71" s="25">
        <f>SUM(C72:C74)</f>
        <v>27936980</v>
      </c>
      <c r="D71" s="25">
        <f t="shared" ref="D71:E71" si="18">SUM(D72:D74)</f>
        <v>29202380</v>
      </c>
      <c r="E71" s="25">
        <f t="shared" si="18"/>
        <v>30533420</v>
      </c>
    </row>
    <row r="72" spans="1:5" ht="46.5" customHeight="1" x14ac:dyDescent="0.2">
      <c r="A72" s="3" t="s">
        <v>15</v>
      </c>
      <c r="B72" s="5" t="s">
        <v>205</v>
      </c>
      <c r="C72" s="4">
        <v>26912400</v>
      </c>
      <c r="D72" s="4">
        <v>28179900</v>
      </c>
      <c r="E72" s="4">
        <v>29509720</v>
      </c>
    </row>
    <row r="73" spans="1:5" ht="35.25" customHeight="1" x14ac:dyDescent="0.2">
      <c r="A73" s="3" t="s">
        <v>109</v>
      </c>
      <c r="B73" s="5" t="s">
        <v>206</v>
      </c>
      <c r="C73" s="4">
        <v>216480</v>
      </c>
      <c r="D73" s="4">
        <v>216480</v>
      </c>
      <c r="E73" s="4">
        <v>216500</v>
      </c>
    </row>
    <row r="74" spans="1:5" ht="49.5" customHeight="1" x14ac:dyDescent="0.2">
      <c r="A74" s="3" t="s">
        <v>115</v>
      </c>
      <c r="B74" s="5" t="s">
        <v>207</v>
      </c>
      <c r="C74" s="4">
        <v>808100</v>
      </c>
      <c r="D74" s="4">
        <v>806000</v>
      </c>
      <c r="E74" s="4">
        <v>807200</v>
      </c>
    </row>
    <row r="75" spans="1:5" ht="36" customHeight="1" x14ac:dyDescent="0.2">
      <c r="A75" s="20" t="s">
        <v>208</v>
      </c>
      <c r="B75" s="21" t="s">
        <v>209</v>
      </c>
      <c r="C75" s="25">
        <f>C76</f>
        <v>112000</v>
      </c>
      <c r="D75" s="25">
        <f t="shared" ref="D75:E75" si="19">D76</f>
        <v>111200</v>
      </c>
      <c r="E75" s="25">
        <f t="shared" si="19"/>
        <v>111200</v>
      </c>
    </row>
    <row r="76" spans="1:5" ht="36" customHeight="1" x14ac:dyDescent="0.2">
      <c r="A76" s="3" t="s">
        <v>15</v>
      </c>
      <c r="B76" s="5" t="s">
        <v>210</v>
      </c>
      <c r="C76" s="4">
        <v>112000</v>
      </c>
      <c r="D76" s="4">
        <v>111200</v>
      </c>
      <c r="E76" s="4">
        <v>111200</v>
      </c>
    </row>
    <row r="77" spans="1:5" ht="49.5" customHeight="1" x14ac:dyDescent="0.2">
      <c r="A77" s="20" t="s">
        <v>211</v>
      </c>
      <c r="B77" s="21" t="s">
        <v>212</v>
      </c>
      <c r="C77" s="25">
        <f>C78</f>
        <v>7912189</v>
      </c>
      <c r="D77" s="25">
        <f t="shared" ref="D77:E77" si="20">D78</f>
        <v>8228884</v>
      </c>
      <c r="E77" s="25">
        <f t="shared" si="20"/>
        <v>8555963</v>
      </c>
    </row>
    <row r="78" spans="1:5" ht="103.5" customHeight="1" x14ac:dyDescent="0.2">
      <c r="A78" s="3" t="s">
        <v>51</v>
      </c>
      <c r="B78" s="5" t="s">
        <v>213</v>
      </c>
      <c r="C78" s="4">
        <v>7912189</v>
      </c>
      <c r="D78" s="4">
        <v>8228884</v>
      </c>
      <c r="E78" s="4">
        <v>8555963</v>
      </c>
    </row>
    <row r="79" spans="1:5" ht="69.75" customHeight="1" x14ac:dyDescent="0.2">
      <c r="A79" s="20" t="s">
        <v>214</v>
      </c>
      <c r="B79" s="21" t="s">
        <v>215</v>
      </c>
      <c r="C79" s="25">
        <f>C80</f>
        <v>50000</v>
      </c>
      <c r="D79" s="25">
        <f t="shared" ref="D79:E79" si="21">D80</f>
        <v>50000</v>
      </c>
      <c r="E79" s="25">
        <f t="shared" si="21"/>
        <v>50000</v>
      </c>
    </row>
    <row r="80" spans="1:5" ht="87.75" customHeight="1" x14ac:dyDescent="0.2">
      <c r="A80" s="3" t="s">
        <v>216</v>
      </c>
      <c r="B80" s="5" t="s">
        <v>217</v>
      </c>
      <c r="C80" s="4">
        <v>50000</v>
      </c>
      <c r="D80" s="4">
        <v>50000</v>
      </c>
      <c r="E80" s="4">
        <v>50000</v>
      </c>
    </row>
    <row r="81" spans="1:5" ht="51.75" customHeight="1" x14ac:dyDescent="0.2">
      <c r="A81" s="31" t="s">
        <v>218</v>
      </c>
      <c r="B81" s="32" t="s">
        <v>52</v>
      </c>
      <c r="C81" s="33">
        <f>C82+C88+C97+C100+C103</f>
        <v>70588428.689999998</v>
      </c>
      <c r="D81" s="33">
        <f>D82+D88+D97+D100+D103</f>
        <v>81755795</v>
      </c>
      <c r="E81" s="33">
        <f>E82+E88+E97+E100+E103</f>
        <v>78550345</v>
      </c>
    </row>
    <row r="82" spans="1:5" ht="51.75" customHeight="1" x14ac:dyDescent="0.2">
      <c r="A82" s="31" t="s">
        <v>341</v>
      </c>
      <c r="B82" s="32" t="s">
        <v>53</v>
      </c>
      <c r="C82" s="33">
        <f>SUM(C83:C87)</f>
        <v>31298710</v>
      </c>
      <c r="D82" s="33">
        <f t="shared" ref="D82:E82" si="22">SUM(D83:D87)</f>
        <v>39237150</v>
      </c>
      <c r="E82" s="33">
        <f t="shared" si="22"/>
        <v>34546530</v>
      </c>
    </row>
    <row r="83" spans="1:5" ht="36" customHeight="1" x14ac:dyDescent="0.2">
      <c r="A83" s="3" t="s">
        <v>15</v>
      </c>
      <c r="B83" s="5" t="s">
        <v>158</v>
      </c>
      <c r="C83" s="4">
        <v>26013420</v>
      </c>
      <c r="D83" s="4">
        <v>28428670</v>
      </c>
      <c r="E83" s="4">
        <v>29738050</v>
      </c>
    </row>
    <row r="84" spans="1:5" ht="36" customHeight="1" x14ac:dyDescent="0.2">
      <c r="A84" s="3" t="s">
        <v>109</v>
      </c>
      <c r="B84" s="5" t="s">
        <v>159</v>
      </c>
      <c r="C84" s="4">
        <v>4808480</v>
      </c>
      <c r="D84" s="4">
        <v>4808480</v>
      </c>
      <c r="E84" s="4">
        <v>4808480</v>
      </c>
    </row>
    <row r="85" spans="1:5" ht="54.75" hidden="1" customHeight="1" x14ac:dyDescent="0.2">
      <c r="A85" s="3" t="s">
        <v>115</v>
      </c>
      <c r="B85" s="26" t="s">
        <v>160</v>
      </c>
      <c r="C85" s="27"/>
      <c r="D85" s="27"/>
      <c r="E85" s="27"/>
    </row>
    <row r="86" spans="1:5" ht="99.75" customHeight="1" x14ac:dyDescent="0.2">
      <c r="A86" s="3" t="s">
        <v>180</v>
      </c>
      <c r="B86" s="26" t="s">
        <v>161</v>
      </c>
      <c r="C86" s="27">
        <v>250000</v>
      </c>
      <c r="D86" s="27">
        <v>6000000</v>
      </c>
      <c r="E86" s="27">
        <v>0</v>
      </c>
    </row>
    <row r="87" spans="1:5" ht="39.75" customHeight="1" x14ac:dyDescent="0.2">
      <c r="A87" s="3" t="s">
        <v>113</v>
      </c>
      <c r="B87" s="26" t="s">
        <v>219</v>
      </c>
      <c r="C87" s="27">
        <v>226810</v>
      </c>
      <c r="D87" s="27">
        <v>0</v>
      </c>
      <c r="E87" s="27">
        <v>0</v>
      </c>
    </row>
    <row r="88" spans="1:5" ht="50.25" customHeight="1" x14ac:dyDescent="0.2">
      <c r="A88" s="31" t="s">
        <v>220</v>
      </c>
      <c r="B88" s="32" t="s">
        <v>54</v>
      </c>
      <c r="C88" s="33">
        <f>SUM(C89:C96)</f>
        <v>19642998.690000001</v>
      </c>
      <c r="D88" s="33">
        <f>SUM(D89:D96)</f>
        <v>21962625</v>
      </c>
      <c r="E88" s="33">
        <f>SUM(E89:E96)</f>
        <v>22729945</v>
      </c>
    </row>
    <row r="89" spans="1:5" ht="33.75" customHeight="1" x14ac:dyDescent="0.2">
      <c r="A89" s="3" t="s">
        <v>15</v>
      </c>
      <c r="B89" s="5" t="s">
        <v>163</v>
      </c>
      <c r="C89" s="4">
        <v>16029530</v>
      </c>
      <c r="D89" s="4">
        <v>16762470</v>
      </c>
      <c r="E89" s="4">
        <v>18129790</v>
      </c>
    </row>
    <row r="90" spans="1:5" ht="36.75" customHeight="1" x14ac:dyDescent="0.2">
      <c r="A90" s="3" t="s">
        <v>109</v>
      </c>
      <c r="B90" s="5" t="s">
        <v>164</v>
      </c>
      <c r="C90" s="4">
        <v>1966950</v>
      </c>
      <c r="D90" s="4">
        <v>1966950</v>
      </c>
      <c r="E90" s="4">
        <v>1966950</v>
      </c>
    </row>
    <row r="91" spans="1:5" ht="55.5" customHeight="1" x14ac:dyDescent="0.2">
      <c r="A91" s="3" t="s">
        <v>115</v>
      </c>
      <c r="B91" s="5" t="s">
        <v>221</v>
      </c>
      <c r="C91" s="4">
        <v>0</v>
      </c>
      <c r="D91" s="4">
        <v>400000</v>
      </c>
      <c r="E91" s="4">
        <v>300000</v>
      </c>
    </row>
    <row r="92" spans="1:5" ht="98.25" customHeight="1" x14ac:dyDescent="0.2">
      <c r="A92" s="3" t="s">
        <v>180</v>
      </c>
      <c r="B92" s="5" t="s">
        <v>222</v>
      </c>
      <c r="C92" s="4">
        <v>0</v>
      </c>
      <c r="D92" s="4">
        <v>2500000</v>
      </c>
      <c r="E92" s="4">
        <v>2000000</v>
      </c>
    </row>
    <row r="93" spans="1:5" ht="84.75" customHeight="1" x14ac:dyDescent="0.2">
      <c r="A93" s="3" t="s">
        <v>162</v>
      </c>
      <c r="B93" s="5" t="s">
        <v>167</v>
      </c>
      <c r="C93" s="4">
        <v>160000</v>
      </c>
      <c r="D93" s="4">
        <v>160000</v>
      </c>
      <c r="E93" s="4">
        <v>160000</v>
      </c>
    </row>
    <row r="94" spans="1:5" ht="66" customHeight="1" x14ac:dyDescent="0.2">
      <c r="A94" s="3" t="s">
        <v>140</v>
      </c>
      <c r="B94" s="5" t="s">
        <v>165</v>
      </c>
      <c r="C94" s="4">
        <v>168005</v>
      </c>
      <c r="D94" s="4">
        <v>168005</v>
      </c>
      <c r="E94" s="4">
        <v>168005</v>
      </c>
    </row>
    <row r="95" spans="1:5" ht="52.5" customHeight="1" x14ac:dyDescent="0.2">
      <c r="A95" s="3" t="s">
        <v>223</v>
      </c>
      <c r="B95" s="5" t="s">
        <v>224</v>
      </c>
      <c r="C95" s="4">
        <v>1313313.69</v>
      </c>
      <c r="D95" s="4">
        <v>0</v>
      </c>
      <c r="E95" s="4">
        <v>0</v>
      </c>
    </row>
    <row r="96" spans="1:5" ht="70.5" customHeight="1" x14ac:dyDescent="0.2">
      <c r="A96" s="3" t="s">
        <v>142</v>
      </c>
      <c r="B96" s="5" t="s">
        <v>166</v>
      </c>
      <c r="C96" s="4">
        <v>5200</v>
      </c>
      <c r="D96" s="4">
        <v>5200</v>
      </c>
      <c r="E96" s="4">
        <v>5200</v>
      </c>
    </row>
    <row r="97" spans="1:5" ht="68.25" customHeight="1" x14ac:dyDescent="0.2">
      <c r="A97" s="31" t="s">
        <v>225</v>
      </c>
      <c r="B97" s="32" t="s">
        <v>55</v>
      </c>
      <c r="C97" s="33">
        <f>SUM(C98:C99)</f>
        <v>19370580</v>
      </c>
      <c r="D97" s="33">
        <f t="shared" ref="D97:E97" si="23">SUM(D98:D99)</f>
        <v>20209690</v>
      </c>
      <c r="E97" s="33">
        <f t="shared" si="23"/>
        <v>21025690</v>
      </c>
    </row>
    <row r="98" spans="1:5" ht="32.25" customHeight="1" x14ac:dyDescent="0.2">
      <c r="A98" s="3" t="s">
        <v>15</v>
      </c>
      <c r="B98" s="5" t="s">
        <v>168</v>
      </c>
      <c r="C98" s="4">
        <v>19370580</v>
      </c>
      <c r="D98" s="4">
        <v>20209690</v>
      </c>
      <c r="E98" s="4">
        <v>21025690</v>
      </c>
    </row>
    <row r="99" spans="1:5" ht="33" hidden="1" customHeight="1" x14ac:dyDescent="0.2">
      <c r="A99" s="3" t="s">
        <v>149</v>
      </c>
      <c r="B99" s="5" t="s">
        <v>169</v>
      </c>
      <c r="C99" s="4"/>
      <c r="D99" s="4"/>
      <c r="E99" s="4"/>
    </row>
    <row r="100" spans="1:5" ht="69" customHeight="1" x14ac:dyDescent="0.2">
      <c r="A100" s="31" t="s">
        <v>226</v>
      </c>
      <c r="B100" s="32" t="s">
        <v>234</v>
      </c>
      <c r="C100" s="33">
        <f>SUM(C101:C102)</f>
        <v>197260</v>
      </c>
      <c r="D100" s="33">
        <f t="shared" ref="D100:E100" si="24">SUM(D101:D102)</f>
        <v>221980</v>
      </c>
      <c r="E100" s="33">
        <f t="shared" si="24"/>
        <v>248180</v>
      </c>
    </row>
    <row r="101" spans="1:5" ht="51" customHeight="1" x14ac:dyDescent="0.2">
      <c r="A101" s="3" t="s">
        <v>227</v>
      </c>
      <c r="B101" s="5" t="s">
        <v>228</v>
      </c>
      <c r="C101" s="4">
        <v>50000</v>
      </c>
      <c r="D101" s="4">
        <v>60000</v>
      </c>
      <c r="E101" s="4">
        <v>70000</v>
      </c>
    </row>
    <row r="102" spans="1:5" ht="54" customHeight="1" x14ac:dyDescent="0.2">
      <c r="A102" s="3" t="s">
        <v>230</v>
      </c>
      <c r="B102" s="5" t="s">
        <v>229</v>
      </c>
      <c r="C102" s="4">
        <v>147260</v>
      </c>
      <c r="D102" s="4">
        <v>161980</v>
      </c>
      <c r="E102" s="4">
        <v>178180</v>
      </c>
    </row>
    <row r="103" spans="1:5" ht="54" customHeight="1" x14ac:dyDescent="0.2">
      <c r="A103" s="31" t="s">
        <v>231</v>
      </c>
      <c r="B103" s="32" t="s">
        <v>233</v>
      </c>
      <c r="C103" s="33">
        <f>C104</f>
        <v>78880</v>
      </c>
      <c r="D103" s="33">
        <f t="shared" ref="D103:E103" si="25">D104</f>
        <v>124350</v>
      </c>
      <c r="E103" s="33">
        <f t="shared" si="25"/>
        <v>0</v>
      </c>
    </row>
    <row r="104" spans="1:5" ht="98.25" customHeight="1" x14ac:dyDescent="0.2">
      <c r="A104" s="3" t="s">
        <v>141</v>
      </c>
      <c r="B104" s="5" t="s">
        <v>232</v>
      </c>
      <c r="C104" s="4">
        <v>78880</v>
      </c>
      <c r="D104" s="4">
        <v>124350</v>
      </c>
      <c r="E104" s="4">
        <v>0</v>
      </c>
    </row>
    <row r="105" spans="1:5" ht="69" customHeight="1" x14ac:dyDescent="0.2">
      <c r="A105" s="31" t="s">
        <v>235</v>
      </c>
      <c r="B105" s="32" t="s">
        <v>130</v>
      </c>
      <c r="C105" s="33">
        <f>C106+C108+C110</f>
        <v>3254228.94</v>
      </c>
      <c r="D105" s="33">
        <f t="shared" ref="D105:E105" si="26">D106+D108+D110</f>
        <v>3284168.55</v>
      </c>
      <c r="E105" s="33">
        <f t="shared" si="26"/>
        <v>3511270.96</v>
      </c>
    </row>
    <row r="106" spans="1:5" ht="51" customHeight="1" x14ac:dyDescent="0.2">
      <c r="A106" s="20" t="s">
        <v>236</v>
      </c>
      <c r="B106" s="21" t="s">
        <v>131</v>
      </c>
      <c r="C106" s="25">
        <f>C107</f>
        <v>2320000</v>
      </c>
      <c r="D106" s="25">
        <f t="shared" ref="D106:E106" si="27">D107</f>
        <v>2320000</v>
      </c>
      <c r="E106" s="25">
        <f t="shared" si="27"/>
        <v>2552000</v>
      </c>
    </row>
    <row r="107" spans="1:5" ht="39.75" customHeight="1" x14ac:dyDescent="0.2">
      <c r="A107" s="3" t="s">
        <v>237</v>
      </c>
      <c r="B107" s="5" t="s">
        <v>238</v>
      </c>
      <c r="C107" s="4">
        <v>2320000</v>
      </c>
      <c r="D107" s="4">
        <v>2320000</v>
      </c>
      <c r="E107" s="4">
        <v>2552000</v>
      </c>
    </row>
    <row r="108" spans="1:5" ht="50.25" customHeight="1" x14ac:dyDescent="0.2">
      <c r="A108" s="20" t="s">
        <v>239</v>
      </c>
      <c r="B108" s="21" t="s">
        <v>132</v>
      </c>
      <c r="C108" s="25">
        <f>C109</f>
        <v>700000</v>
      </c>
      <c r="D108" s="25">
        <f t="shared" ref="D108:E108" si="28">D109</f>
        <v>700000</v>
      </c>
      <c r="E108" s="25">
        <f t="shared" si="28"/>
        <v>700000</v>
      </c>
    </row>
    <row r="109" spans="1:5" ht="51" customHeight="1" x14ac:dyDescent="0.2">
      <c r="A109" s="3" t="s">
        <v>133</v>
      </c>
      <c r="B109" s="5" t="s">
        <v>240</v>
      </c>
      <c r="C109" s="4">
        <v>700000</v>
      </c>
      <c r="D109" s="4">
        <v>700000</v>
      </c>
      <c r="E109" s="4">
        <v>700000</v>
      </c>
    </row>
    <row r="110" spans="1:5" ht="51" customHeight="1" x14ac:dyDescent="0.2">
      <c r="A110" s="20" t="s">
        <v>241</v>
      </c>
      <c r="B110" s="21" t="s">
        <v>145</v>
      </c>
      <c r="C110" s="25">
        <f>SUM(C111:C112)</f>
        <v>234228.94</v>
      </c>
      <c r="D110" s="25">
        <f t="shared" ref="D110:E110" si="29">SUM(D111:D112)</f>
        <v>264168.55</v>
      </c>
      <c r="E110" s="25">
        <f t="shared" si="29"/>
        <v>259270.96</v>
      </c>
    </row>
    <row r="111" spans="1:5" ht="87" customHeight="1" x14ac:dyDescent="0.2">
      <c r="A111" s="3" t="s">
        <v>242</v>
      </c>
      <c r="B111" s="5" t="s">
        <v>243</v>
      </c>
      <c r="C111" s="4">
        <v>225178.94</v>
      </c>
      <c r="D111" s="4">
        <v>264168.55</v>
      </c>
      <c r="E111" s="4">
        <v>259270.96</v>
      </c>
    </row>
    <row r="112" spans="1:5" ht="96.75" customHeight="1" x14ac:dyDescent="0.2">
      <c r="A112" s="3" t="s">
        <v>244</v>
      </c>
      <c r="B112" s="5" t="s">
        <v>245</v>
      </c>
      <c r="C112" s="4">
        <v>9050</v>
      </c>
      <c r="D112" s="4">
        <v>0</v>
      </c>
      <c r="E112" s="4">
        <v>0</v>
      </c>
    </row>
    <row r="113" spans="1:5" ht="51" customHeight="1" x14ac:dyDescent="0.2">
      <c r="A113" s="31" t="s">
        <v>246</v>
      </c>
      <c r="B113" s="32" t="s">
        <v>56</v>
      </c>
      <c r="C113" s="33">
        <f>C114+C116+C118+C120+C122</f>
        <v>1984200</v>
      </c>
      <c r="D113" s="33">
        <f t="shared" ref="D113:E113" si="30">D114+D116+D118+D120+D122</f>
        <v>1828400</v>
      </c>
      <c r="E113" s="33">
        <f t="shared" si="30"/>
        <v>2225100</v>
      </c>
    </row>
    <row r="114" spans="1:5" ht="34.35" customHeight="1" x14ac:dyDescent="0.2">
      <c r="A114" s="20" t="s">
        <v>86</v>
      </c>
      <c r="B114" s="21" t="s">
        <v>90</v>
      </c>
      <c r="C114" s="25">
        <f>C115</f>
        <v>165500</v>
      </c>
      <c r="D114" s="25">
        <f t="shared" ref="D114:E114" si="31">D115</f>
        <v>171000</v>
      </c>
      <c r="E114" s="25">
        <f t="shared" si="31"/>
        <v>176000</v>
      </c>
    </row>
    <row r="115" spans="1:5" ht="55.5" customHeight="1" x14ac:dyDescent="0.2">
      <c r="A115" s="3" t="s">
        <v>247</v>
      </c>
      <c r="B115" s="5" t="s">
        <v>248</v>
      </c>
      <c r="C115" s="4">
        <v>165500</v>
      </c>
      <c r="D115" s="4">
        <v>171000</v>
      </c>
      <c r="E115" s="4">
        <v>176000</v>
      </c>
    </row>
    <row r="116" spans="1:5" ht="34.35" customHeight="1" x14ac:dyDescent="0.2">
      <c r="A116" s="20" t="s">
        <v>87</v>
      </c>
      <c r="B116" s="21" t="s">
        <v>91</v>
      </c>
      <c r="C116" s="25">
        <f>C117</f>
        <v>573700</v>
      </c>
      <c r="D116" s="25">
        <f t="shared" ref="D116:E116" si="32">D117</f>
        <v>620500</v>
      </c>
      <c r="E116" s="25">
        <f t="shared" si="32"/>
        <v>669900</v>
      </c>
    </row>
    <row r="117" spans="1:5" ht="54.75" customHeight="1" x14ac:dyDescent="0.2">
      <c r="A117" s="3" t="s">
        <v>247</v>
      </c>
      <c r="B117" s="5" t="s">
        <v>249</v>
      </c>
      <c r="C117" s="4">
        <v>573700</v>
      </c>
      <c r="D117" s="4">
        <v>620500</v>
      </c>
      <c r="E117" s="4">
        <v>669900</v>
      </c>
    </row>
    <row r="118" spans="1:5" ht="34.35" customHeight="1" x14ac:dyDescent="0.2">
      <c r="A118" s="20" t="s">
        <v>170</v>
      </c>
      <c r="B118" s="21" t="s">
        <v>92</v>
      </c>
      <c r="C118" s="25">
        <f>C119</f>
        <v>25000</v>
      </c>
      <c r="D118" s="25">
        <f t="shared" ref="D118:E118" si="33">D119</f>
        <v>26000</v>
      </c>
      <c r="E118" s="25">
        <f t="shared" si="33"/>
        <v>27100</v>
      </c>
    </row>
    <row r="119" spans="1:5" ht="52.5" customHeight="1" x14ac:dyDescent="0.2">
      <c r="A119" s="3" t="s">
        <v>247</v>
      </c>
      <c r="B119" s="5" t="s">
        <v>250</v>
      </c>
      <c r="C119" s="4">
        <v>25000</v>
      </c>
      <c r="D119" s="4">
        <v>26000</v>
      </c>
      <c r="E119" s="4">
        <v>27100</v>
      </c>
    </row>
    <row r="120" spans="1:5" ht="34.5" customHeight="1" x14ac:dyDescent="0.2">
      <c r="A120" s="20" t="s">
        <v>88</v>
      </c>
      <c r="B120" s="21" t="s">
        <v>171</v>
      </c>
      <c r="C120" s="25">
        <f>C121</f>
        <v>859000</v>
      </c>
      <c r="D120" s="25">
        <f t="shared" ref="D120:E120" si="34">D121</f>
        <v>900900</v>
      </c>
      <c r="E120" s="25">
        <f t="shared" si="34"/>
        <v>973400</v>
      </c>
    </row>
    <row r="121" spans="1:5" ht="54.75" customHeight="1" x14ac:dyDescent="0.2">
      <c r="A121" s="3" t="s">
        <v>247</v>
      </c>
      <c r="B121" s="5" t="s">
        <v>251</v>
      </c>
      <c r="C121" s="4">
        <v>859000</v>
      </c>
      <c r="D121" s="4">
        <v>900900</v>
      </c>
      <c r="E121" s="4">
        <v>973400</v>
      </c>
    </row>
    <row r="122" spans="1:5" ht="34.35" customHeight="1" x14ac:dyDescent="0.2">
      <c r="A122" s="20" t="s">
        <v>89</v>
      </c>
      <c r="B122" s="21" t="s">
        <v>93</v>
      </c>
      <c r="C122" s="25">
        <f>C123</f>
        <v>361000</v>
      </c>
      <c r="D122" s="25">
        <f t="shared" ref="D122:E122" si="35">D123</f>
        <v>110000</v>
      </c>
      <c r="E122" s="25">
        <f t="shared" si="35"/>
        <v>378700</v>
      </c>
    </row>
    <row r="123" spans="1:5" ht="54.75" customHeight="1" x14ac:dyDescent="0.2">
      <c r="A123" s="3" t="s">
        <v>247</v>
      </c>
      <c r="B123" s="5" t="s">
        <v>252</v>
      </c>
      <c r="C123" s="4">
        <v>361000</v>
      </c>
      <c r="D123" s="4">
        <v>110000</v>
      </c>
      <c r="E123" s="4">
        <v>378700</v>
      </c>
    </row>
    <row r="124" spans="1:5" ht="64.5" customHeight="1" x14ac:dyDescent="0.2">
      <c r="A124" s="31" t="s">
        <v>253</v>
      </c>
      <c r="B124" s="32" t="s">
        <v>116</v>
      </c>
      <c r="C124" s="33">
        <f>C125+C127+C129</f>
        <v>43600</v>
      </c>
      <c r="D124" s="33">
        <f t="shared" ref="D124:E124" si="36">D125+D127+D129</f>
        <v>46000</v>
      </c>
      <c r="E124" s="33">
        <f t="shared" si="36"/>
        <v>49000</v>
      </c>
    </row>
    <row r="125" spans="1:5" ht="66.75" customHeight="1" x14ac:dyDescent="0.2">
      <c r="A125" s="20" t="s">
        <v>254</v>
      </c>
      <c r="B125" s="21" t="s">
        <v>117</v>
      </c>
      <c r="C125" s="25">
        <f>C126</f>
        <v>10000</v>
      </c>
      <c r="D125" s="25">
        <f t="shared" ref="D125:E125" si="37">D126</f>
        <v>10000</v>
      </c>
      <c r="E125" s="25">
        <f t="shared" si="37"/>
        <v>10000</v>
      </c>
    </row>
    <row r="126" spans="1:5" ht="66" customHeight="1" x14ac:dyDescent="0.2">
      <c r="A126" s="3" t="s">
        <v>255</v>
      </c>
      <c r="B126" s="5" t="s">
        <v>256</v>
      </c>
      <c r="C126" s="4">
        <v>10000</v>
      </c>
      <c r="D126" s="4">
        <v>10000</v>
      </c>
      <c r="E126" s="4">
        <v>10000</v>
      </c>
    </row>
    <row r="127" spans="1:5" ht="79.5" customHeight="1" x14ac:dyDescent="0.2">
      <c r="A127" s="20" t="s">
        <v>342</v>
      </c>
      <c r="B127" s="21" t="s">
        <v>143</v>
      </c>
      <c r="C127" s="25">
        <f>C128</f>
        <v>10000</v>
      </c>
      <c r="D127" s="25">
        <f t="shared" ref="D127:E127" si="38">D128</f>
        <v>10000</v>
      </c>
      <c r="E127" s="25">
        <f t="shared" si="38"/>
        <v>10000</v>
      </c>
    </row>
    <row r="128" spans="1:5" ht="69.75" customHeight="1" x14ac:dyDescent="0.2">
      <c r="A128" s="3" t="s">
        <v>255</v>
      </c>
      <c r="B128" s="5" t="s">
        <v>257</v>
      </c>
      <c r="C128" s="4">
        <v>10000</v>
      </c>
      <c r="D128" s="4">
        <v>10000</v>
      </c>
      <c r="E128" s="4">
        <v>10000</v>
      </c>
    </row>
    <row r="129" spans="1:6" ht="56.25" customHeight="1" x14ac:dyDescent="0.2">
      <c r="A129" s="20" t="s">
        <v>258</v>
      </c>
      <c r="B129" s="21" t="s">
        <v>259</v>
      </c>
      <c r="C129" s="25">
        <f>C130</f>
        <v>23600</v>
      </c>
      <c r="D129" s="25">
        <f t="shared" ref="D129:E129" si="39">D130</f>
        <v>26000</v>
      </c>
      <c r="E129" s="25">
        <f t="shared" si="39"/>
        <v>29000</v>
      </c>
    </row>
    <row r="130" spans="1:6" ht="68.25" customHeight="1" x14ac:dyDescent="0.2">
      <c r="A130" s="3" t="s">
        <v>255</v>
      </c>
      <c r="B130" s="5" t="s">
        <v>260</v>
      </c>
      <c r="C130" s="4">
        <v>23600</v>
      </c>
      <c r="D130" s="4">
        <v>26000</v>
      </c>
      <c r="E130" s="4">
        <v>29000</v>
      </c>
    </row>
    <row r="131" spans="1:6" ht="50.25" customHeight="1" x14ac:dyDescent="0.2">
      <c r="A131" s="31" t="s">
        <v>261</v>
      </c>
      <c r="B131" s="32" t="s">
        <v>118</v>
      </c>
      <c r="C131" s="33">
        <f>C132+C133+C134+C135+C136</f>
        <v>70000</v>
      </c>
      <c r="D131" s="33">
        <f t="shared" ref="D131:E131" si="40">D132+D133+D134+D135+D136</f>
        <v>70000</v>
      </c>
      <c r="E131" s="33">
        <f t="shared" si="40"/>
        <v>70000</v>
      </c>
    </row>
    <row r="132" spans="1:6" ht="71.25" hidden="1" customHeight="1" x14ac:dyDescent="0.2">
      <c r="A132" s="20" t="s">
        <v>262</v>
      </c>
      <c r="B132" s="21" t="s">
        <v>263</v>
      </c>
      <c r="C132" s="25"/>
      <c r="D132" s="25"/>
      <c r="E132" s="25"/>
    </row>
    <row r="133" spans="1:6" ht="109.5" hidden="1" customHeight="1" x14ac:dyDescent="0.2">
      <c r="A133" s="20" t="s">
        <v>264</v>
      </c>
      <c r="B133" s="21" t="s">
        <v>119</v>
      </c>
      <c r="C133" s="25"/>
      <c r="D133" s="25"/>
      <c r="E133" s="25"/>
    </row>
    <row r="134" spans="1:6" ht="66" hidden="1" customHeight="1" x14ac:dyDescent="0.2">
      <c r="A134" s="20" t="s">
        <v>265</v>
      </c>
      <c r="B134" s="21" t="s">
        <v>266</v>
      </c>
      <c r="C134" s="25"/>
      <c r="D134" s="25"/>
      <c r="E134" s="25"/>
    </row>
    <row r="135" spans="1:6" ht="54.75" hidden="1" customHeight="1" x14ac:dyDescent="0.2">
      <c r="A135" s="20" t="s">
        <v>267</v>
      </c>
      <c r="B135" s="21" t="s">
        <v>268</v>
      </c>
      <c r="C135" s="25"/>
      <c r="D135" s="25"/>
      <c r="E135" s="25"/>
      <c r="F135" s="29"/>
    </row>
    <row r="136" spans="1:6" ht="69" customHeight="1" x14ac:dyDescent="0.2">
      <c r="A136" s="20" t="s">
        <v>269</v>
      </c>
      <c r="B136" s="21" t="s">
        <v>172</v>
      </c>
      <c r="C136" s="25">
        <f>C137</f>
        <v>70000</v>
      </c>
      <c r="D136" s="25">
        <f t="shared" ref="D136:E136" si="41">D137</f>
        <v>70000</v>
      </c>
      <c r="E136" s="25">
        <f t="shared" si="41"/>
        <v>70000</v>
      </c>
      <c r="F136" s="29"/>
    </row>
    <row r="137" spans="1:6" ht="67.5" customHeight="1" x14ac:dyDescent="0.2">
      <c r="A137" s="3" t="s">
        <v>270</v>
      </c>
      <c r="B137" s="5" t="s">
        <v>271</v>
      </c>
      <c r="C137" s="4">
        <v>70000</v>
      </c>
      <c r="D137" s="4">
        <v>70000</v>
      </c>
      <c r="E137" s="4">
        <v>70000</v>
      </c>
      <c r="F137" s="29"/>
    </row>
    <row r="138" spans="1:6" ht="69" customHeight="1" x14ac:dyDescent="0.2">
      <c r="A138" s="31" t="s">
        <v>343</v>
      </c>
      <c r="B138" s="32" t="s">
        <v>57</v>
      </c>
      <c r="C138" s="33">
        <f>C139+C143</f>
        <v>9130416.7300000004</v>
      </c>
      <c r="D138" s="33">
        <f t="shared" ref="D138:E138" si="42">D139+D143</f>
        <v>30541046.939999998</v>
      </c>
      <c r="E138" s="33">
        <f t="shared" si="42"/>
        <v>29835786.939999998</v>
      </c>
    </row>
    <row r="139" spans="1:6" ht="68.25" customHeight="1" x14ac:dyDescent="0.2">
      <c r="A139" s="31" t="s">
        <v>272</v>
      </c>
      <c r="B139" s="32" t="s">
        <v>273</v>
      </c>
      <c r="C139" s="33">
        <f>C140</f>
        <v>0</v>
      </c>
      <c r="D139" s="33">
        <f t="shared" ref="D139:E139" si="43">D140</f>
        <v>11085064.939999999</v>
      </c>
      <c r="E139" s="33">
        <f t="shared" si="43"/>
        <v>11085064.939999999</v>
      </c>
    </row>
    <row r="140" spans="1:6" ht="56.25" customHeight="1" x14ac:dyDescent="0.2">
      <c r="A140" s="20" t="s">
        <v>276</v>
      </c>
      <c r="B140" s="21" t="s">
        <v>277</v>
      </c>
      <c r="C140" s="25">
        <f>SUM(C141:C142)</f>
        <v>0</v>
      </c>
      <c r="D140" s="25">
        <f t="shared" ref="D140:E140" si="44">SUM(D141:D142)</f>
        <v>11085064.939999999</v>
      </c>
      <c r="E140" s="25">
        <f t="shared" si="44"/>
        <v>11085064.939999999</v>
      </c>
    </row>
    <row r="141" spans="1:6" ht="69.75" customHeight="1" x14ac:dyDescent="0.2">
      <c r="A141" s="3" t="s">
        <v>275</v>
      </c>
      <c r="B141" s="5" t="s">
        <v>278</v>
      </c>
      <c r="C141" s="4">
        <v>0</v>
      </c>
      <c r="D141" s="4">
        <v>10985064.939999999</v>
      </c>
      <c r="E141" s="4">
        <v>10985064.939999999</v>
      </c>
    </row>
    <row r="142" spans="1:6" ht="73.5" customHeight="1" x14ac:dyDescent="0.2">
      <c r="A142" s="3" t="s">
        <v>274</v>
      </c>
      <c r="B142" s="5" t="s">
        <v>279</v>
      </c>
      <c r="C142" s="4">
        <v>0</v>
      </c>
      <c r="D142" s="4">
        <v>100000</v>
      </c>
      <c r="E142" s="4">
        <v>100000</v>
      </c>
    </row>
    <row r="143" spans="1:6" ht="48.75" customHeight="1" x14ac:dyDescent="0.2">
      <c r="A143" s="31" t="s">
        <v>280</v>
      </c>
      <c r="B143" s="32" t="s">
        <v>281</v>
      </c>
      <c r="C143" s="33">
        <f>C144</f>
        <v>9130416.7300000004</v>
      </c>
      <c r="D143" s="33">
        <f t="shared" ref="D143:E143" si="45">D144</f>
        <v>19455982</v>
      </c>
      <c r="E143" s="33">
        <f t="shared" si="45"/>
        <v>18750722</v>
      </c>
    </row>
    <row r="144" spans="1:6" ht="74.25" customHeight="1" x14ac:dyDescent="0.2">
      <c r="A144" s="20" t="s">
        <v>282</v>
      </c>
      <c r="B144" s="21" t="s">
        <v>283</v>
      </c>
      <c r="C144" s="25">
        <f>SUM(C145:C146)</f>
        <v>9130416.7300000004</v>
      </c>
      <c r="D144" s="25">
        <f t="shared" ref="D144:E144" si="46">SUM(D145:D146)</f>
        <v>19455982</v>
      </c>
      <c r="E144" s="25">
        <f t="shared" si="46"/>
        <v>18750722</v>
      </c>
    </row>
    <row r="145" spans="1:5" ht="48.75" customHeight="1" x14ac:dyDescent="0.2">
      <c r="A145" s="3" t="s">
        <v>284</v>
      </c>
      <c r="B145" s="5" t="s">
        <v>286</v>
      </c>
      <c r="C145" s="4">
        <v>8425156.7300000004</v>
      </c>
      <c r="D145" s="4">
        <v>18750722</v>
      </c>
      <c r="E145" s="4">
        <v>18750722</v>
      </c>
    </row>
    <row r="146" spans="1:5" ht="66.75" customHeight="1" x14ac:dyDescent="0.2">
      <c r="A146" s="3" t="s">
        <v>285</v>
      </c>
      <c r="B146" s="5" t="s">
        <v>287</v>
      </c>
      <c r="C146" s="4">
        <v>705260</v>
      </c>
      <c r="D146" s="4">
        <v>705260</v>
      </c>
      <c r="E146" s="4">
        <v>0</v>
      </c>
    </row>
    <row r="147" spans="1:5" ht="35.25" customHeight="1" x14ac:dyDescent="0.2">
      <c r="A147" s="31" t="s">
        <v>58</v>
      </c>
      <c r="B147" s="32" t="s">
        <v>7</v>
      </c>
      <c r="C147" s="33">
        <f>C148</f>
        <v>414133223.50999993</v>
      </c>
      <c r="D147" s="33">
        <f t="shared" ref="D147:E148" si="47">D148</f>
        <v>339414640.71999997</v>
      </c>
      <c r="E147" s="33">
        <f t="shared" si="47"/>
        <v>334785156.39999998</v>
      </c>
    </row>
    <row r="148" spans="1:5" ht="35.25" customHeight="1" x14ac:dyDescent="0.2">
      <c r="A148" s="3" t="s">
        <v>58</v>
      </c>
      <c r="B148" s="5" t="s">
        <v>59</v>
      </c>
      <c r="C148" s="4">
        <f>C149</f>
        <v>414133223.50999993</v>
      </c>
      <c r="D148" s="4">
        <f t="shared" si="47"/>
        <v>339414640.71999997</v>
      </c>
      <c r="E148" s="4">
        <f t="shared" si="47"/>
        <v>334785156.39999998</v>
      </c>
    </row>
    <row r="149" spans="1:5" ht="48.75" customHeight="1" x14ac:dyDescent="0.2">
      <c r="A149" s="20" t="s">
        <v>288</v>
      </c>
      <c r="B149" s="21" t="s">
        <v>289</v>
      </c>
      <c r="C149" s="25">
        <f>SUM(C150:C201)+C202</f>
        <v>414133223.50999993</v>
      </c>
      <c r="D149" s="25">
        <f>SUM(D150:D201)+D202</f>
        <v>339414640.71999997</v>
      </c>
      <c r="E149" s="25">
        <f>SUM(E150:E201)+E202</f>
        <v>334785156.39999998</v>
      </c>
    </row>
    <row r="150" spans="1:5" ht="37.5" customHeight="1" x14ac:dyDescent="0.2">
      <c r="A150" s="3" t="s">
        <v>349</v>
      </c>
      <c r="B150" s="5" t="s">
        <v>63</v>
      </c>
      <c r="C150" s="4">
        <v>15050000</v>
      </c>
      <c r="D150" s="4">
        <v>15123220</v>
      </c>
      <c r="E150" s="4">
        <v>15224710</v>
      </c>
    </row>
    <row r="151" spans="1:5" ht="116.25" customHeight="1" x14ac:dyDescent="0.2">
      <c r="A151" s="3" t="s">
        <v>134</v>
      </c>
      <c r="B151" s="5" t="s">
        <v>64</v>
      </c>
      <c r="C151" s="4">
        <f>3100000+5000000</f>
        <v>8100000</v>
      </c>
      <c r="D151" s="4">
        <f>3100000</f>
        <v>3100000</v>
      </c>
      <c r="E151" s="4">
        <f>3100000</f>
        <v>3100000</v>
      </c>
    </row>
    <row r="152" spans="1:5" ht="32.25" hidden="1" customHeight="1" x14ac:dyDescent="0.2">
      <c r="A152" s="3" t="s">
        <v>65</v>
      </c>
      <c r="B152" s="5" t="s">
        <v>66</v>
      </c>
      <c r="C152" s="4"/>
      <c r="D152" s="4"/>
      <c r="E152" s="4"/>
    </row>
    <row r="153" spans="1:5" ht="66.75" customHeight="1" x14ac:dyDescent="0.2">
      <c r="A153" s="3" t="s">
        <v>290</v>
      </c>
      <c r="B153" s="5" t="s">
        <v>318</v>
      </c>
      <c r="C153" s="4">
        <v>5000000</v>
      </c>
      <c r="D153" s="4">
        <v>5000000</v>
      </c>
      <c r="E153" s="4">
        <v>5000000</v>
      </c>
    </row>
    <row r="154" spans="1:5" ht="17.25" customHeight="1" x14ac:dyDescent="0.2">
      <c r="A154" s="3" t="s">
        <v>291</v>
      </c>
      <c r="B154" s="5" t="s">
        <v>67</v>
      </c>
      <c r="C154" s="4">
        <v>2374000</v>
      </c>
      <c r="D154" s="4">
        <v>2467400</v>
      </c>
      <c r="E154" s="4">
        <v>2566000</v>
      </c>
    </row>
    <row r="155" spans="1:5" ht="37.5" customHeight="1" x14ac:dyDescent="0.2">
      <c r="A155" s="3" t="s">
        <v>292</v>
      </c>
      <c r="B155" s="5" t="s">
        <v>95</v>
      </c>
      <c r="C155" s="4">
        <v>2188000</v>
      </c>
      <c r="D155" s="4">
        <v>2267280</v>
      </c>
      <c r="E155" s="4">
        <v>2357900</v>
      </c>
    </row>
    <row r="156" spans="1:5" ht="46.5" customHeight="1" x14ac:dyDescent="0.2">
      <c r="A156" s="3" t="s">
        <v>60</v>
      </c>
      <c r="B156" s="5" t="s">
        <v>61</v>
      </c>
      <c r="C156" s="4">
        <f>4206000+1632500+50241100+10313470</f>
        <v>66393070</v>
      </c>
      <c r="D156" s="4">
        <f>4350500+1677400+52123000+10720300</f>
        <v>68871200</v>
      </c>
      <c r="E156" s="4">
        <f>4507900+1730500+54156000+10885660</f>
        <v>71280060</v>
      </c>
    </row>
    <row r="157" spans="1:5" ht="36" hidden="1" customHeight="1" x14ac:dyDescent="0.2">
      <c r="A157" s="3" t="s">
        <v>293</v>
      </c>
      <c r="B157" s="5" t="s">
        <v>62</v>
      </c>
      <c r="C157" s="4"/>
      <c r="D157" s="4"/>
      <c r="E157" s="4"/>
    </row>
    <row r="158" spans="1:5" ht="46.5" customHeight="1" x14ac:dyDescent="0.2">
      <c r="A158" s="3" t="s">
        <v>294</v>
      </c>
      <c r="B158" s="5" t="s">
        <v>295</v>
      </c>
      <c r="C158" s="4">
        <v>2618000</v>
      </c>
      <c r="D158" s="4">
        <v>2717500</v>
      </c>
      <c r="E158" s="4">
        <v>2826200</v>
      </c>
    </row>
    <row r="159" spans="1:5" ht="47.25" customHeight="1" x14ac:dyDescent="0.2">
      <c r="A159" s="3" t="s">
        <v>296</v>
      </c>
      <c r="B159" s="5" t="s">
        <v>297</v>
      </c>
      <c r="C159" s="4">
        <f>9474660+700000</f>
        <v>10174660</v>
      </c>
      <c r="D159" s="4">
        <f>8000000+1500000</f>
        <v>9500000</v>
      </c>
      <c r="E159" s="4">
        <f>8000000+1500000</f>
        <v>9500000</v>
      </c>
    </row>
    <row r="160" spans="1:5" ht="48" hidden="1" customHeight="1" x14ac:dyDescent="0.2">
      <c r="A160" s="3" t="s">
        <v>298</v>
      </c>
      <c r="B160" s="5" t="s">
        <v>299</v>
      </c>
      <c r="C160" s="4"/>
      <c r="D160" s="4"/>
      <c r="E160" s="4"/>
    </row>
    <row r="161" spans="1:5" ht="66.75" customHeight="1" x14ac:dyDescent="0.2">
      <c r="A161" s="3" t="s">
        <v>301</v>
      </c>
      <c r="B161" s="5" t="s">
        <v>300</v>
      </c>
      <c r="C161" s="4">
        <v>2700000</v>
      </c>
      <c r="D161" s="4">
        <v>3000000</v>
      </c>
      <c r="E161" s="4">
        <v>3000000</v>
      </c>
    </row>
    <row r="162" spans="1:5" ht="130.5" hidden="1" customHeight="1" x14ac:dyDescent="0.2">
      <c r="A162" s="3" t="s">
        <v>122</v>
      </c>
      <c r="B162" s="5" t="s">
        <v>302</v>
      </c>
      <c r="C162" s="4"/>
      <c r="D162" s="4"/>
      <c r="E162" s="4"/>
    </row>
    <row r="163" spans="1:5" ht="32.25" customHeight="1" x14ac:dyDescent="0.2">
      <c r="A163" s="3" t="s">
        <v>68</v>
      </c>
      <c r="B163" s="5" t="s">
        <v>303</v>
      </c>
      <c r="C163" s="4">
        <v>40247700</v>
      </c>
      <c r="D163" s="4">
        <v>17012030</v>
      </c>
      <c r="E163" s="4">
        <v>9606770</v>
      </c>
    </row>
    <row r="164" spans="1:5" ht="33.75" customHeight="1" x14ac:dyDescent="0.2">
      <c r="A164" s="3" t="s">
        <v>15</v>
      </c>
      <c r="B164" s="5" t="s">
        <v>69</v>
      </c>
      <c r="C164" s="4">
        <v>24105580</v>
      </c>
      <c r="D164" s="4">
        <v>24947800</v>
      </c>
      <c r="E164" s="4">
        <v>25652400</v>
      </c>
    </row>
    <row r="165" spans="1:5" ht="37.5" customHeight="1" x14ac:dyDescent="0.2">
      <c r="A165" s="3" t="s">
        <v>109</v>
      </c>
      <c r="B165" s="5" t="s">
        <v>70</v>
      </c>
      <c r="C165" s="4">
        <v>8279360</v>
      </c>
      <c r="D165" s="4">
        <v>8279360</v>
      </c>
      <c r="E165" s="4">
        <v>8279360</v>
      </c>
    </row>
    <row r="166" spans="1:5" ht="53.25" customHeight="1" x14ac:dyDescent="0.2">
      <c r="A166" s="3" t="s">
        <v>115</v>
      </c>
      <c r="B166" s="5" t="s">
        <v>71</v>
      </c>
      <c r="C166" s="4">
        <v>9277260</v>
      </c>
      <c r="D166" s="4">
        <v>9277260</v>
      </c>
      <c r="E166" s="4">
        <v>9277260</v>
      </c>
    </row>
    <row r="167" spans="1:5" ht="98.25" customHeight="1" x14ac:dyDescent="0.2">
      <c r="A167" s="3" t="s">
        <v>180</v>
      </c>
      <c r="B167" s="5" t="s">
        <v>304</v>
      </c>
      <c r="C167" s="4">
        <v>13650000</v>
      </c>
      <c r="D167" s="4">
        <v>5000000</v>
      </c>
      <c r="E167" s="4">
        <v>5000000</v>
      </c>
    </row>
    <row r="168" spans="1:5" ht="84" customHeight="1" x14ac:dyDescent="0.2">
      <c r="A168" s="3" t="s">
        <v>162</v>
      </c>
      <c r="B168" s="5" t="s">
        <v>305</v>
      </c>
      <c r="C168" s="4">
        <v>400000</v>
      </c>
      <c r="D168" s="4">
        <v>0</v>
      </c>
      <c r="E168" s="4">
        <v>0</v>
      </c>
    </row>
    <row r="169" spans="1:5" ht="69.75" customHeight="1" x14ac:dyDescent="0.2">
      <c r="A169" s="3" t="s">
        <v>307</v>
      </c>
      <c r="B169" s="5" t="s">
        <v>306</v>
      </c>
      <c r="C169" s="4">
        <v>1261035</v>
      </c>
      <c r="D169" s="4">
        <v>1306380</v>
      </c>
      <c r="E169" s="4">
        <v>1353003</v>
      </c>
    </row>
    <row r="170" spans="1:5" ht="64.5" customHeight="1" x14ac:dyDescent="0.2">
      <c r="A170" s="3" t="s">
        <v>85</v>
      </c>
      <c r="B170" s="5" t="s">
        <v>84</v>
      </c>
      <c r="C170" s="4">
        <v>19795</v>
      </c>
      <c r="D170" s="4">
        <v>17596</v>
      </c>
      <c r="E170" s="4">
        <v>17596</v>
      </c>
    </row>
    <row r="171" spans="1:5" ht="48.75" customHeight="1" x14ac:dyDescent="0.2">
      <c r="A171" s="3" t="s">
        <v>124</v>
      </c>
      <c r="B171" s="5" t="s">
        <v>72</v>
      </c>
      <c r="C171" s="4">
        <v>2282298</v>
      </c>
      <c r="D171" s="4">
        <v>2282298</v>
      </c>
      <c r="E171" s="4">
        <v>2282298</v>
      </c>
    </row>
    <row r="172" spans="1:5" ht="22.5" customHeight="1" x14ac:dyDescent="0.2">
      <c r="A172" s="3" t="s">
        <v>322</v>
      </c>
      <c r="B172" s="5" t="s">
        <v>73</v>
      </c>
      <c r="C172" s="4">
        <v>25433560</v>
      </c>
      <c r="D172" s="4">
        <v>15000000</v>
      </c>
      <c r="E172" s="4">
        <v>15000000</v>
      </c>
    </row>
    <row r="173" spans="1:5" ht="48" customHeight="1" x14ac:dyDescent="0.2">
      <c r="A173" s="3" t="s">
        <v>321</v>
      </c>
      <c r="B173" s="5" t="s">
        <v>74</v>
      </c>
      <c r="C173" s="4">
        <f>20500000-620000</f>
        <v>19880000</v>
      </c>
      <c r="D173" s="4">
        <v>16365000</v>
      </c>
      <c r="E173" s="4">
        <v>17255000</v>
      </c>
    </row>
    <row r="174" spans="1:5" ht="47.25" customHeight="1" x14ac:dyDescent="0.2">
      <c r="A174" s="3" t="s">
        <v>323</v>
      </c>
      <c r="B174" s="5" t="s">
        <v>75</v>
      </c>
      <c r="C174" s="4">
        <v>11900000</v>
      </c>
      <c r="D174" s="4">
        <v>11900000</v>
      </c>
      <c r="E174" s="4">
        <v>11900000</v>
      </c>
    </row>
    <row r="175" spans="1:5" ht="65.25" customHeight="1" x14ac:dyDescent="0.2">
      <c r="A175" s="3" t="s">
        <v>325</v>
      </c>
      <c r="B175" s="5" t="s">
        <v>324</v>
      </c>
      <c r="C175" s="4">
        <v>1000000</v>
      </c>
      <c r="D175" s="4">
        <v>1000000</v>
      </c>
      <c r="E175" s="4">
        <v>1000000</v>
      </c>
    </row>
    <row r="176" spans="1:5" ht="51" customHeight="1" x14ac:dyDescent="0.2">
      <c r="A176" s="3" t="s">
        <v>330</v>
      </c>
      <c r="B176" s="5" t="s">
        <v>125</v>
      </c>
      <c r="C176" s="4">
        <v>560000</v>
      </c>
      <c r="D176" s="4">
        <v>600000</v>
      </c>
      <c r="E176" s="4">
        <v>600000</v>
      </c>
    </row>
    <row r="177" spans="1:5" ht="84.75" customHeight="1" x14ac:dyDescent="0.2">
      <c r="A177" s="3" t="s">
        <v>344</v>
      </c>
      <c r="B177" s="5" t="s">
        <v>83</v>
      </c>
      <c r="C177" s="4">
        <v>8400000</v>
      </c>
      <c r="D177" s="4">
        <v>0</v>
      </c>
      <c r="E177" s="4">
        <v>0</v>
      </c>
    </row>
    <row r="178" spans="1:5" ht="54" customHeight="1" x14ac:dyDescent="0.2">
      <c r="A178" s="3" t="s">
        <v>331</v>
      </c>
      <c r="B178" s="5" t="s">
        <v>76</v>
      </c>
      <c r="C178" s="4">
        <v>1500000</v>
      </c>
      <c r="D178" s="4">
        <v>2000000</v>
      </c>
      <c r="E178" s="4">
        <v>2000000</v>
      </c>
    </row>
    <row r="179" spans="1:5" ht="28.5" customHeight="1" x14ac:dyDescent="0.2">
      <c r="A179" s="3" t="s">
        <v>332</v>
      </c>
      <c r="B179" s="5" t="s">
        <v>77</v>
      </c>
      <c r="C179" s="4">
        <v>12500000</v>
      </c>
      <c r="D179" s="4">
        <v>13000000</v>
      </c>
      <c r="E179" s="4">
        <v>13000000</v>
      </c>
    </row>
    <row r="180" spans="1:5" ht="24" customHeight="1" x14ac:dyDescent="0.2">
      <c r="A180" s="3" t="s">
        <v>333</v>
      </c>
      <c r="B180" s="5" t="s">
        <v>334</v>
      </c>
      <c r="C180" s="4">
        <v>1000000</v>
      </c>
      <c r="D180" s="4">
        <v>1500000</v>
      </c>
      <c r="E180" s="4">
        <v>1500000</v>
      </c>
    </row>
    <row r="181" spans="1:5" ht="24" customHeight="1" x14ac:dyDescent="0.2">
      <c r="A181" s="3" t="s">
        <v>336</v>
      </c>
      <c r="B181" s="5" t="s">
        <v>335</v>
      </c>
      <c r="C181" s="4">
        <v>22700000</v>
      </c>
      <c r="D181" s="4">
        <v>23000000</v>
      </c>
      <c r="E181" s="4">
        <v>23000000</v>
      </c>
    </row>
    <row r="182" spans="1:5" ht="47.25" customHeight="1" x14ac:dyDescent="0.2">
      <c r="A182" s="3" t="s">
        <v>320</v>
      </c>
      <c r="B182" s="5" t="s">
        <v>319</v>
      </c>
      <c r="C182" s="4">
        <v>6950000</v>
      </c>
      <c r="D182" s="4">
        <v>7200000</v>
      </c>
      <c r="E182" s="4">
        <v>7500000</v>
      </c>
    </row>
    <row r="183" spans="1:5" ht="36" customHeight="1" x14ac:dyDescent="0.2">
      <c r="A183" s="3" t="s">
        <v>338</v>
      </c>
      <c r="B183" s="5" t="s">
        <v>337</v>
      </c>
      <c r="C183" s="4">
        <v>4000000</v>
      </c>
      <c r="D183" s="4">
        <v>4200000</v>
      </c>
      <c r="E183" s="4">
        <v>4200000</v>
      </c>
    </row>
    <row r="184" spans="1:5" ht="66" customHeight="1" x14ac:dyDescent="0.2">
      <c r="A184" s="3" t="s">
        <v>313</v>
      </c>
      <c r="B184" s="5" t="s">
        <v>314</v>
      </c>
      <c r="C184" s="4">
        <v>1008800</v>
      </c>
      <c r="D184" s="4">
        <v>0</v>
      </c>
      <c r="E184" s="4">
        <v>0</v>
      </c>
    </row>
    <row r="185" spans="1:5" ht="66" customHeight="1" x14ac:dyDescent="0.2">
      <c r="A185" s="3" t="s">
        <v>345</v>
      </c>
      <c r="B185" s="5" t="s">
        <v>346</v>
      </c>
      <c r="C185" s="4">
        <v>20000000</v>
      </c>
      <c r="D185" s="4">
        <v>0</v>
      </c>
      <c r="E185" s="4">
        <v>0</v>
      </c>
    </row>
    <row r="186" spans="1:5" ht="87.75" customHeight="1" x14ac:dyDescent="0.2">
      <c r="A186" s="3" t="s">
        <v>326</v>
      </c>
      <c r="B186" s="5" t="s">
        <v>327</v>
      </c>
      <c r="C186" s="4">
        <v>4389367.03</v>
      </c>
      <c r="D186" s="4">
        <v>0</v>
      </c>
      <c r="E186" s="4">
        <v>0</v>
      </c>
    </row>
    <row r="187" spans="1:5" ht="102.75" customHeight="1" x14ac:dyDescent="0.2">
      <c r="A187" s="3" t="s">
        <v>153</v>
      </c>
      <c r="B187" s="5" t="s">
        <v>152</v>
      </c>
      <c r="C187" s="4">
        <v>1328762</v>
      </c>
      <c r="D187" s="4">
        <v>1395780</v>
      </c>
      <c r="E187" s="4">
        <v>1451611</v>
      </c>
    </row>
    <row r="188" spans="1:5" ht="100.5" customHeight="1" x14ac:dyDescent="0.2">
      <c r="A188" s="3" t="s">
        <v>154</v>
      </c>
      <c r="B188" s="5" t="s">
        <v>155</v>
      </c>
      <c r="C188" s="4">
        <v>947587</v>
      </c>
      <c r="D188" s="4">
        <v>995343</v>
      </c>
      <c r="E188" s="4">
        <v>1035156</v>
      </c>
    </row>
    <row r="189" spans="1:5" ht="79.5" customHeight="1" x14ac:dyDescent="0.2">
      <c r="A189" s="3" t="s">
        <v>78</v>
      </c>
      <c r="B189" s="5" t="s">
        <v>79</v>
      </c>
      <c r="C189" s="4">
        <v>1621745.46</v>
      </c>
      <c r="D189" s="4">
        <v>455113.45</v>
      </c>
      <c r="E189" s="4">
        <v>455113.45</v>
      </c>
    </row>
    <row r="190" spans="1:5" ht="64.5" customHeight="1" x14ac:dyDescent="0.2">
      <c r="A190" s="3" t="s">
        <v>123</v>
      </c>
      <c r="B190" s="5" t="s">
        <v>94</v>
      </c>
      <c r="C190" s="4">
        <v>23978203.399999999</v>
      </c>
      <c r="D190" s="4">
        <v>29862349.219999999</v>
      </c>
      <c r="E190" s="4">
        <v>30583833.960000001</v>
      </c>
    </row>
    <row r="191" spans="1:5" ht="79.5" customHeight="1" x14ac:dyDescent="0.2">
      <c r="A191" s="3" t="s">
        <v>80</v>
      </c>
      <c r="B191" s="5" t="s">
        <v>81</v>
      </c>
      <c r="C191" s="4">
        <v>946950</v>
      </c>
      <c r="D191" s="4">
        <v>992018</v>
      </c>
      <c r="E191" s="4">
        <v>1029099</v>
      </c>
    </row>
    <row r="192" spans="1:5" ht="112.5" customHeight="1" x14ac:dyDescent="0.2">
      <c r="A192" s="11" t="s">
        <v>174</v>
      </c>
      <c r="B192" s="12" t="s">
        <v>100</v>
      </c>
      <c r="C192" s="13">
        <v>3387.08</v>
      </c>
      <c r="D192" s="13">
        <v>3387.08</v>
      </c>
      <c r="E192" s="13">
        <v>3387.08</v>
      </c>
    </row>
    <row r="193" spans="1:5" ht="69.75" customHeight="1" x14ac:dyDescent="0.2">
      <c r="A193" s="14" t="s">
        <v>103</v>
      </c>
      <c r="B193" s="15" t="s">
        <v>104</v>
      </c>
      <c r="C193" s="23">
        <v>3043375</v>
      </c>
      <c r="D193" s="13">
        <v>3186812</v>
      </c>
      <c r="E193" s="13">
        <v>3304829</v>
      </c>
    </row>
    <row r="194" spans="1:5" ht="69.75" customHeight="1" x14ac:dyDescent="0.2">
      <c r="A194" s="28" t="s">
        <v>147</v>
      </c>
      <c r="B194" s="15" t="s">
        <v>146</v>
      </c>
      <c r="C194" s="23">
        <v>530369</v>
      </c>
      <c r="D194" s="13">
        <v>530369</v>
      </c>
      <c r="E194" s="13">
        <v>530369</v>
      </c>
    </row>
    <row r="195" spans="1:5" ht="69.75" customHeight="1" x14ac:dyDescent="0.2">
      <c r="A195" s="35" t="s">
        <v>339</v>
      </c>
      <c r="B195" s="15" t="s">
        <v>340</v>
      </c>
      <c r="C195" s="23">
        <v>13613564.369999999</v>
      </c>
      <c r="D195" s="13">
        <v>15207989.689999999</v>
      </c>
      <c r="E195" s="13">
        <v>14063024.789999999</v>
      </c>
    </row>
    <row r="196" spans="1:5" ht="69.75" hidden="1" customHeight="1" x14ac:dyDescent="0.2">
      <c r="A196" s="36" t="s">
        <v>156</v>
      </c>
      <c r="B196" s="15" t="s">
        <v>157</v>
      </c>
      <c r="C196" s="23"/>
      <c r="D196" s="13"/>
      <c r="E196" s="13"/>
    </row>
    <row r="197" spans="1:5" ht="81.75" customHeight="1" x14ac:dyDescent="0.2">
      <c r="A197" s="36" t="s">
        <v>312</v>
      </c>
      <c r="B197" s="15" t="s">
        <v>311</v>
      </c>
      <c r="C197" s="23">
        <v>0</v>
      </c>
      <c r="D197" s="13">
        <v>1800979.16</v>
      </c>
      <c r="E197" s="13">
        <v>0</v>
      </c>
    </row>
    <row r="198" spans="1:5" ht="81.75" customHeight="1" x14ac:dyDescent="0.2">
      <c r="A198" s="36" t="s">
        <v>315</v>
      </c>
      <c r="B198" s="15" t="s">
        <v>316</v>
      </c>
      <c r="C198" s="23">
        <v>31200</v>
      </c>
      <c r="D198" s="13">
        <v>0</v>
      </c>
      <c r="E198" s="13">
        <v>0</v>
      </c>
    </row>
    <row r="199" spans="1:5" ht="81.75" customHeight="1" x14ac:dyDescent="0.2">
      <c r="A199" s="36" t="s">
        <v>347</v>
      </c>
      <c r="B199" s="15" t="s">
        <v>348</v>
      </c>
      <c r="C199" s="23">
        <v>620000</v>
      </c>
      <c r="D199" s="13">
        <v>0</v>
      </c>
      <c r="E199" s="13">
        <v>0</v>
      </c>
    </row>
    <row r="200" spans="1:5" ht="102" customHeight="1" x14ac:dyDescent="0.2">
      <c r="A200" s="36" t="s">
        <v>328</v>
      </c>
      <c r="B200" s="15" t="s">
        <v>329</v>
      </c>
      <c r="C200" s="23">
        <v>150000</v>
      </c>
      <c r="D200" s="13">
        <v>0</v>
      </c>
      <c r="E200" s="13">
        <v>0</v>
      </c>
    </row>
    <row r="201" spans="1:5" ht="78.75" customHeight="1" x14ac:dyDescent="0.2">
      <c r="A201" s="14" t="s">
        <v>105</v>
      </c>
      <c r="B201" s="15" t="s">
        <v>106</v>
      </c>
      <c r="C201" s="23">
        <f>362007.04+8688169.08</f>
        <v>9050176.1199999992</v>
      </c>
      <c r="D201" s="13">
        <f>362007.04+8688169.08</f>
        <v>9050176.1199999992</v>
      </c>
      <c r="E201" s="13">
        <f>362007.04+8688169.08</f>
        <v>9050176.1199999992</v>
      </c>
    </row>
    <row r="202" spans="1:5" s="19" customFormat="1" ht="26.25" customHeight="1" x14ac:dyDescent="0.2">
      <c r="A202" s="16" t="s">
        <v>107</v>
      </c>
      <c r="B202" s="17" t="s">
        <v>126</v>
      </c>
      <c r="C202" s="18">
        <f>C203</f>
        <v>2925419.05</v>
      </c>
      <c r="D202" s="18">
        <f t="shared" ref="D202:E202" si="48">D203</f>
        <v>0</v>
      </c>
      <c r="E202" s="18">
        <f t="shared" si="48"/>
        <v>0</v>
      </c>
    </row>
    <row r="203" spans="1:5" ht="80.25" customHeight="1" x14ac:dyDescent="0.2">
      <c r="A203" s="14" t="s">
        <v>317</v>
      </c>
      <c r="B203" s="15" t="s">
        <v>127</v>
      </c>
      <c r="C203" s="23">
        <v>2925419.05</v>
      </c>
      <c r="D203" s="13">
        <v>0</v>
      </c>
      <c r="E203" s="13">
        <v>0</v>
      </c>
    </row>
    <row r="204" spans="1:5" ht="15" customHeight="1" x14ac:dyDescent="0.25">
      <c r="A204" s="48" t="s">
        <v>4</v>
      </c>
      <c r="B204" s="49"/>
      <c r="C204" s="24">
        <f>C19+C147</f>
        <v>1350008401.0900002</v>
      </c>
      <c r="D204" s="24">
        <f>D19+D147</f>
        <v>1334481810.6399999</v>
      </c>
      <c r="E204" s="24">
        <f>E19+E147</f>
        <v>1368232046.73</v>
      </c>
    </row>
    <row r="205" spans="1:5" ht="18" customHeight="1" x14ac:dyDescent="0.2">
      <c r="A205" s="45"/>
      <c r="B205" s="45"/>
      <c r="C205" s="46"/>
      <c r="D205" s="45"/>
      <c r="E205" s="10"/>
    </row>
  </sheetData>
  <mergeCells count="16">
    <mergeCell ref="D2:E2"/>
    <mergeCell ref="D3:E3"/>
    <mergeCell ref="D4:E4"/>
    <mergeCell ref="D5:E5"/>
    <mergeCell ref="D6:E6"/>
    <mergeCell ref="D9:E9"/>
    <mergeCell ref="C15:E16"/>
    <mergeCell ref="D10:E10"/>
    <mergeCell ref="A205:D205"/>
    <mergeCell ref="A14:D14"/>
    <mergeCell ref="A204:B204"/>
    <mergeCell ref="D11:E11"/>
    <mergeCell ref="A13:E13"/>
    <mergeCell ref="A15:A17"/>
    <mergeCell ref="B15:B17"/>
    <mergeCell ref="A12:E12"/>
  </mergeCells>
  <pageMargins left="0.98425196850393704" right="0.59055118110236227" top="0.94488188976377963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2022-12-09T00:31:08Z</dcterms:modified>
</cp:coreProperties>
</file>