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EDE65A05-6AB8-41FC-8BCF-1B9C64D7854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Лист1!$A$1:$S$54</definedName>
  </definedNames>
  <calcPr calcId="191029"/>
</workbook>
</file>

<file path=xl/calcChain.xml><?xml version="1.0" encoding="utf-8"?>
<calcChain xmlns="http://schemas.openxmlformats.org/spreadsheetml/2006/main">
  <c r="S54" i="1" l="1"/>
  <c r="S53" i="1"/>
  <c r="S50" i="1"/>
  <c r="S49" i="1"/>
  <c r="S48" i="1"/>
  <c r="S47" i="1"/>
  <c r="S46" i="1"/>
  <c r="S45" i="1"/>
  <c r="S44" i="1"/>
  <c r="S43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1" i="1"/>
  <c r="S20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Q54" i="1"/>
  <c r="Q53" i="1"/>
  <c r="Q52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N54" i="1"/>
  <c r="N53" i="1"/>
  <c r="N50" i="1"/>
  <c r="N49" i="1"/>
  <c r="N48" i="1"/>
  <c r="N47" i="1"/>
  <c r="N46" i="1"/>
  <c r="N45" i="1"/>
  <c r="N44" i="1"/>
  <c r="N43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1" i="1"/>
  <c r="N20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54" i="1"/>
  <c r="L53" i="1"/>
  <c r="L52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I54" i="1"/>
  <c r="I53" i="1"/>
  <c r="I50" i="1"/>
  <c r="I49" i="1"/>
  <c r="I48" i="1"/>
  <c r="I47" i="1"/>
  <c r="I46" i="1"/>
  <c r="I45" i="1"/>
  <c r="I44" i="1"/>
  <c r="I43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1" i="1"/>
  <c r="I20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52" i="1"/>
  <c r="H52" i="1"/>
  <c r="G53" i="1"/>
  <c r="G52" i="1"/>
  <c r="G50" i="1"/>
  <c r="G49" i="1"/>
  <c r="G48" i="1"/>
  <c r="G47" i="1"/>
  <c r="G46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R53" i="1" l="1"/>
  <c r="R52" i="1"/>
  <c r="R51" i="1"/>
  <c r="R50" i="1"/>
  <c r="R49" i="1"/>
  <c r="R48" i="1"/>
  <c r="R47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8" i="1"/>
  <c r="R27" i="1"/>
  <c r="R26" i="1"/>
  <c r="R25" i="1"/>
  <c r="R23" i="1"/>
  <c r="R21" i="1"/>
  <c r="R20" i="1"/>
  <c r="R19" i="1"/>
  <c r="R18" i="1"/>
  <c r="R16" i="1"/>
  <c r="R15" i="1"/>
  <c r="R14" i="1"/>
  <c r="R13" i="1"/>
  <c r="R12" i="1"/>
  <c r="R11" i="1"/>
  <c r="R10" i="1"/>
  <c r="R9" i="1"/>
  <c r="R8" i="1"/>
  <c r="P53" i="1"/>
  <c r="P52" i="1"/>
  <c r="P51" i="1"/>
  <c r="P50" i="1"/>
  <c r="P49" i="1"/>
  <c r="P48" i="1"/>
  <c r="P47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8" i="1"/>
  <c r="P27" i="1"/>
  <c r="P26" i="1"/>
  <c r="P25" i="1"/>
  <c r="P23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M53" i="1"/>
  <c r="M52" i="1"/>
  <c r="M51" i="1"/>
  <c r="M50" i="1"/>
  <c r="M49" i="1"/>
  <c r="M48" i="1"/>
  <c r="M4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3" i="1"/>
  <c r="M21" i="1"/>
  <c r="M20" i="1"/>
  <c r="M19" i="1"/>
  <c r="M18" i="1"/>
  <c r="M16" i="1"/>
  <c r="M15" i="1"/>
  <c r="M14" i="1"/>
  <c r="M13" i="1"/>
  <c r="M12" i="1"/>
  <c r="M11" i="1"/>
  <c r="M10" i="1"/>
  <c r="M9" i="1"/>
  <c r="M8" i="1"/>
  <c r="K53" i="1"/>
  <c r="K52" i="1"/>
  <c r="K51" i="1"/>
  <c r="K50" i="1"/>
  <c r="K49" i="1"/>
  <c r="K48" i="1"/>
  <c r="K47" i="1"/>
  <c r="K46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8" i="1"/>
  <c r="K27" i="1"/>
  <c r="K26" i="1"/>
  <c r="K25" i="1"/>
  <c r="K23" i="1"/>
  <c r="K21" i="1"/>
  <c r="K20" i="1"/>
  <c r="K19" i="1"/>
  <c r="K18" i="1"/>
  <c r="K16" i="1"/>
  <c r="K15" i="1"/>
  <c r="K14" i="1"/>
  <c r="K13" i="1"/>
  <c r="K12" i="1"/>
  <c r="K11" i="1"/>
  <c r="K10" i="1"/>
  <c r="K9" i="1"/>
  <c r="K8" i="1"/>
  <c r="O46" i="1"/>
  <c r="O45" i="1" s="1"/>
  <c r="O40" i="1"/>
  <c r="O37" i="1"/>
  <c r="O35" i="1"/>
  <c r="O33" i="1"/>
  <c r="O30" i="1"/>
  <c r="O29" i="1" s="1"/>
  <c r="R29" i="1" s="1"/>
  <c r="O27" i="1"/>
  <c r="O24" i="1"/>
  <c r="O22" i="1"/>
  <c r="O17" i="1"/>
  <c r="O15" i="1"/>
  <c r="O9" i="1"/>
  <c r="O8" i="1" s="1"/>
  <c r="O7" i="1" s="1"/>
  <c r="O6" i="1" s="1"/>
  <c r="J46" i="1"/>
  <c r="J45" i="1" s="1"/>
  <c r="J40" i="1"/>
  <c r="J37" i="1"/>
  <c r="J35" i="1"/>
  <c r="J33" i="1"/>
  <c r="J30" i="1"/>
  <c r="J27" i="1"/>
  <c r="J24" i="1"/>
  <c r="J22" i="1"/>
  <c r="J17" i="1"/>
  <c r="J15" i="1"/>
  <c r="J9" i="1"/>
  <c r="J8" i="1"/>
  <c r="P46" i="1" l="1"/>
  <c r="R46" i="1"/>
  <c r="P29" i="1"/>
  <c r="P6" i="1"/>
  <c r="P7" i="1"/>
  <c r="O54" i="1"/>
  <c r="M46" i="1"/>
  <c r="K17" i="1"/>
  <c r="J29" i="1"/>
  <c r="J7" i="1"/>
  <c r="E27" i="1"/>
  <c r="E17" i="1"/>
  <c r="G17" i="1" s="1"/>
  <c r="D17" i="1"/>
  <c r="C17" i="1"/>
  <c r="H25" i="1"/>
  <c r="H23" i="1"/>
  <c r="H21" i="1"/>
  <c r="F25" i="1"/>
  <c r="F23" i="1"/>
  <c r="F21" i="1"/>
  <c r="E24" i="1"/>
  <c r="D24" i="1"/>
  <c r="C24" i="1"/>
  <c r="E22" i="1"/>
  <c r="D22" i="1"/>
  <c r="C22" i="1"/>
  <c r="F28" i="1"/>
  <c r="K29" i="1" l="1"/>
  <c r="M29" i="1"/>
  <c r="K7" i="1"/>
  <c r="M17" i="1"/>
  <c r="R17" i="1"/>
  <c r="H24" i="1"/>
  <c r="M24" i="1"/>
  <c r="R24" i="1"/>
  <c r="P24" i="1"/>
  <c r="K24" i="1"/>
  <c r="R22" i="1"/>
  <c r="M22" i="1"/>
  <c r="P22" i="1"/>
  <c r="K22" i="1"/>
  <c r="J6" i="1"/>
  <c r="H22" i="1"/>
  <c r="F22" i="1"/>
  <c r="F24" i="1"/>
  <c r="H53" i="1"/>
  <c r="H51" i="1"/>
  <c r="H50" i="1"/>
  <c r="H49" i="1"/>
  <c r="H48" i="1"/>
  <c r="H47" i="1"/>
  <c r="H44" i="1"/>
  <c r="H43" i="1"/>
  <c r="H42" i="1"/>
  <c r="H41" i="1"/>
  <c r="H39" i="1"/>
  <c r="H38" i="1"/>
  <c r="H36" i="1"/>
  <c r="H34" i="1"/>
  <c r="H32" i="1"/>
  <c r="H31" i="1"/>
  <c r="H28" i="1"/>
  <c r="H26" i="1"/>
  <c r="H20" i="1"/>
  <c r="H19" i="1"/>
  <c r="H18" i="1"/>
  <c r="H16" i="1"/>
  <c r="H14" i="1"/>
  <c r="H13" i="1"/>
  <c r="H12" i="1"/>
  <c r="H11" i="1"/>
  <c r="H10" i="1"/>
  <c r="J54" i="1" l="1"/>
  <c r="K6" i="1"/>
  <c r="F53" i="1"/>
  <c r="F51" i="1"/>
  <c r="F50" i="1"/>
  <c r="F49" i="1"/>
  <c r="F48" i="1"/>
  <c r="F47" i="1"/>
  <c r="F44" i="1"/>
  <c r="F43" i="1"/>
  <c r="F42" i="1"/>
  <c r="F41" i="1"/>
  <c r="F39" i="1"/>
  <c r="F38" i="1"/>
  <c r="F36" i="1"/>
  <c r="F34" i="1"/>
  <c r="F32" i="1"/>
  <c r="F31" i="1"/>
  <c r="F26" i="1"/>
  <c r="F20" i="1"/>
  <c r="F19" i="1"/>
  <c r="F18" i="1"/>
  <c r="F16" i="1"/>
  <c r="F14" i="1"/>
  <c r="F13" i="1"/>
  <c r="F12" i="1"/>
  <c r="F11" i="1"/>
  <c r="F10" i="1"/>
  <c r="C9" i="1" l="1"/>
  <c r="D9" i="1"/>
  <c r="E9" i="1"/>
  <c r="D37" i="1"/>
  <c r="D30" i="1"/>
  <c r="H9" i="1" l="1"/>
  <c r="F9" i="1"/>
  <c r="E8" i="1"/>
  <c r="D8" i="1"/>
  <c r="C8" i="1"/>
  <c r="H8" i="1" l="1"/>
  <c r="F8" i="1"/>
  <c r="E46" i="1"/>
  <c r="E45" i="1" s="1"/>
  <c r="E40" i="1"/>
  <c r="E37" i="1"/>
  <c r="E35" i="1"/>
  <c r="E33" i="1"/>
  <c r="E30" i="1"/>
  <c r="E15" i="1"/>
  <c r="E7" i="1" s="1"/>
  <c r="G7" i="1" s="1"/>
  <c r="D46" i="1"/>
  <c r="D45" i="1" s="1"/>
  <c r="D40" i="1"/>
  <c r="D35" i="1"/>
  <c r="D33" i="1"/>
  <c r="D27" i="1"/>
  <c r="D15" i="1"/>
  <c r="M45" i="1" l="1"/>
  <c r="R45" i="1"/>
  <c r="H35" i="1"/>
  <c r="H15" i="1"/>
  <c r="H37" i="1"/>
  <c r="H30" i="1"/>
  <c r="H46" i="1"/>
  <c r="H17" i="1"/>
  <c r="H33" i="1"/>
  <c r="H40" i="1"/>
  <c r="H27" i="1"/>
  <c r="E29" i="1"/>
  <c r="D7" i="1"/>
  <c r="D29" i="1"/>
  <c r="M7" i="1" l="1"/>
  <c r="R7" i="1"/>
  <c r="H45" i="1"/>
  <c r="H29" i="1"/>
  <c r="H7" i="1"/>
  <c r="D6" i="1"/>
  <c r="E6" i="1"/>
  <c r="G6" i="1" s="1"/>
  <c r="C46" i="1"/>
  <c r="C45" i="1" s="1"/>
  <c r="C35" i="1"/>
  <c r="C15" i="1"/>
  <c r="C40" i="1"/>
  <c r="C37" i="1"/>
  <c r="C33" i="1"/>
  <c r="C30" i="1"/>
  <c r="M6" i="1" l="1"/>
  <c r="R6" i="1"/>
  <c r="G45" i="1"/>
  <c r="K45" i="1"/>
  <c r="P45" i="1"/>
  <c r="H6" i="1"/>
  <c r="F15" i="1"/>
  <c r="F37" i="1"/>
  <c r="F46" i="1"/>
  <c r="F40" i="1"/>
  <c r="F30" i="1"/>
  <c r="F33" i="1"/>
  <c r="F35" i="1"/>
  <c r="D54" i="1"/>
  <c r="E54" i="1"/>
  <c r="C29" i="1"/>
  <c r="C27" i="1"/>
  <c r="R54" i="1" l="1"/>
  <c r="M54" i="1"/>
  <c r="H54" i="1"/>
  <c r="F27" i="1"/>
  <c r="F45" i="1"/>
  <c r="F17" i="1"/>
  <c r="F29" i="1"/>
  <c r="C7" i="1"/>
  <c r="F7" i="1" l="1"/>
  <c r="C6" i="1"/>
  <c r="F6" i="1" l="1"/>
  <c r="C54" i="1"/>
  <c r="G54" i="1" l="1"/>
  <c r="K54" i="1"/>
  <c r="P54" i="1"/>
  <c r="F54" i="1"/>
</calcChain>
</file>

<file path=xl/sharedStrings.xml><?xml version="1.0" encoding="utf-8"?>
<sst xmlns="http://schemas.openxmlformats.org/spreadsheetml/2006/main" count="117" uniqueCount="106">
  <si>
    <t>Наименование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</si>
  <si>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</si>
  <si>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</si>
  <si>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</si>
  <si>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</si>
  <si>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</si>
  <si>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</si>
  <si>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</si>
  <si>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</si>
  <si>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</si>
  <si>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1 05 00000 00 0000 000</t>
  </si>
  <si>
    <t>НАЛОГИ НА СОВОКУПНЫЙ ДОХОД</t>
  </si>
  <si>
    <t>1 05 01000 00 0000 110</t>
  </si>
  <si>
    <t>1 05 04000 02 0000 110</t>
  </si>
  <si>
    <t>НЕНАЛОГОВЫЕ ДОХОДЫ</t>
  </si>
  <si>
    <t>2 00 00000 00 0000 000</t>
  </si>
  <si>
    <t>БЕЗВОЗМЕЗДНЫЕ ПОСТУПЛЕНИЯ</t>
  </si>
  <si>
    <t>2 02 00000 00 0000 000</t>
  </si>
  <si>
    <t>Иные межбюджетные трансферты</t>
  </si>
  <si>
    <t>ВСЕГО ДОХОДОВ</t>
  </si>
  <si>
    <t>Упрощенная система налогообложения</t>
  </si>
  <si>
    <t>1 05 02000 02 0000 110</t>
  </si>
  <si>
    <t>1 05 03000 01 0000 110</t>
  </si>
  <si>
    <t>Единый сельскохозяйственный налог</t>
  </si>
  <si>
    <t>Патент</t>
  </si>
  <si>
    <t>Единый налог на вмененный доход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</si>
  <si>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</si>
  <si>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</si>
  <si>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Аренда земли</t>
  </si>
  <si>
    <t>Аренда прочего имущества</t>
  </si>
  <si>
    <t>Реализация муниципального имущества</t>
  </si>
  <si>
    <t>Продажа земельных участков</t>
  </si>
  <si>
    <t>ДОХОДЫ ОТ ИСПОЛЬЗОВАНИЯ ИМУЩЕСТВА</t>
  </si>
  <si>
    <t>1 11 00000 00 0000 000</t>
  </si>
  <si>
    <t>1 11 09000 00 0000 120</t>
  </si>
  <si>
    <t>ПЛАТЕЖИ ПРИ ПОЛЬЗОВАНИИ ПРИРОДНЫМИ РЕСУРСАМИ</t>
  </si>
  <si>
    <t>1 12 00000 00 0000 000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</si>
  <si>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</si>
  <si>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</si>
  <si>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</si>
  <si>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</si>
  <si>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1 11 05000 00 0000 120</t>
  </si>
  <si>
    <t>1 12 01000 01 0000 000</t>
  </si>
  <si>
    <t>Плата за негативное воздействие на окружающую среду</t>
  </si>
  <si>
    <t>1 13 02000 00 0000 130</t>
  </si>
  <si>
    <t>Доходы от компенсации затрат государства</t>
  </si>
  <si>
    <t>1 14 06000 00 0000 430</t>
  </si>
  <si>
    <t>1 14 02000 00 0000 000</t>
  </si>
  <si>
    <t>Код бюджетной классификации</t>
  </si>
  <si>
    <t>1 16 00000 00 0000 000</t>
  </si>
  <si>
    <t>ШТРАФЫ, САНКЦИИ, ВОЗМЕЩЕНИЕ УЩЕРБА</t>
  </si>
  <si>
    <t>Административные штрафы</t>
  </si>
  <si>
    <t>ПРОЧИЕ НЕНАЛОГОВЫЕ ДОХОДЫ</t>
  </si>
  <si>
    <t>1 16 01000 01 0000 140</t>
  </si>
  <si>
    <t>НАЛОГОВЫЕ  ДОХОДЫ</t>
  </si>
  <si>
    <t>2 02 10000 00 0000 150</t>
  </si>
  <si>
    <t>Дотации</t>
  </si>
  <si>
    <t>2 02 20000 00 0000 150</t>
  </si>
  <si>
    <t>Субсидии</t>
  </si>
  <si>
    <t>2 02 30000 00 0000 150</t>
  </si>
  <si>
    <t>Субвенции</t>
  </si>
  <si>
    <t>2 02 40000 00 0000 150</t>
  </si>
  <si>
    <t>2 07 00000 00 0000 000</t>
  </si>
  <si>
    <t>ПРОЧИЕ БЕЗВОЗМЕЗДНЫЕ ПОСТУПЛЕНИЯ</t>
  </si>
  <si>
    <t>Акцизы</t>
  </si>
  <si>
    <t>БЕЗВОЗМЕЗДНЫЕ ПОСТУПЛЕНИЯ ОТ ДРУГИХ БЮДЖЕТОВ БЮДЖЕТНОЙ СИСТЕМЫ РФ</t>
  </si>
  <si>
    <t>2 19 00000 00 0000 000</t>
  </si>
  <si>
    <t>ВОЗВРАТ ПРОЧИХ ОТСТАТКОВ СУБСИДИЙ, СУБВЕНЦИЙ И ИНЫХ МЕЖБЮДЖЕТНЫХ ТРАНСФЕРТОВ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</si>
  <si>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</si>
  <si>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</si>
  <si>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</si>
  <si>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</si>
  <si>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</si>
  <si>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</si>
  <si>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</si>
  <si>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</si>
  <si>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(руб.)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</si>
  <si>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</si>
  <si>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</si>
  <si>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руб.</t>
  </si>
  <si>
    <t>%</t>
  </si>
  <si>
    <t>Сравнение 2023 с 2021</t>
  </si>
  <si>
    <t>Сравнение 2023 с 2022</t>
  </si>
  <si>
    <t>Параметры бюджета Хасанского муниципального округа по видам доходов</t>
  </si>
  <si>
    <t>Исполнение              за 2021 год</t>
  </si>
  <si>
    <t>Параметры бюджета на 2023 год</t>
  </si>
  <si>
    <t>1 08 00000 00 0000 000</t>
  </si>
  <si>
    <t>1 06 01000 00 0000 000</t>
  </si>
  <si>
    <t>Налог на имущество физических лиц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</si>
  <si>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</si>
  <si>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</si>
  <si>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1 06 06000 00 0000 000</t>
  </si>
  <si>
    <t>Земельный налог</t>
  </si>
  <si>
    <t>1 06 06032 14 0000 110</t>
  </si>
  <si>
    <t>1 06 06042 14 0000 110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</si>
  <si>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</si>
  <si>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</si>
  <si>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218 00000 00 0000 000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</si>
  <si>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</si>
  <si>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Параметры бюджета на 2024 год</t>
  </si>
  <si>
    <t>Сравнение 2024 с 2021</t>
  </si>
  <si>
    <t>Сравнение 2024 с 2022</t>
  </si>
  <si>
    <t>Параметры бюджета на 2025 год</t>
  </si>
  <si>
    <t>Сравнение 2025 с 2021</t>
  </si>
  <si>
    <t>Сравнение 2025 с 2022</t>
  </si>
  <si>
    <t>Ожидаемое исполнение  
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</si>
</sst>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0"/>
  <sheetViews>
    <sheetView tabSelected="1" view="pageBreakPreview" zoomScale="130" zoomScaleNormal="100" zoomScaleSheetLayoutView="130" workbookViewId="0">
      <pane xSplit="2" ySplit="5" topLeftCell="I48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RowHeight="15.75" x14ac:dyDescent="0.25"/>
  <cols>
    <col min="1" max="1" width="25.7109375" style="1" customWidth="1"/>
    <col min="2" max="2" width="42.42578125" style="1" customWidth="1"/>
    <col min="3" max="5" width="21.7109375" style="1" customWidth="1"/>
    <col min="6" max="6" width="20.28515625" style="1" customWidth="1"/>
    <col min="7" max="7" width="12.5703125" style="1" customWidth="1"/>
    <col min="8" max="8" width="21.42578125" style="1" customWidth="1"/>
    <col min="9" max="9" width="14.28515625" style="1" customWidth="1"/>
    <col min="10" max="10" width="21.7109375" style="1" customWidth="1"/>
    <col min="11" max="11" width="23.7109375" style="1" customWidth="1"/>
    <col min="12" max="12" width="12.5703125" style="1" customWidth="1"/>
    <col min="13" max="13" width="21.7109375" style="1" customWidth="1"/>
    <col min="14" max="14" width="14.5703125" style="1" customWidth="1"/>
    <col min="15" max="16" width="23.140625" style="1" customWidth="1"/>
    <col min="17" max="17" width="12.28515625" style="1" customWidth="1"/>
    <col min="18" max="18" width="21.7109375" style="1" customWidth="1"/>
    <col min="19" max="19" width="12.140625" style="1" customWidth="1"/>
    <col min="20" max="16384" width="9.140625" style="1"/>
  </cols>
  <sheetData>
    <row r="1" spans="1:22" ht="18.75" x14ac:dyDescent="0.3">
      <c r="A1" s="32" t="s">
        <v>83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3" spans="1:22" x14ac:dyDescent="0.25">
      <c r="S3" s="3" t="s">
        <v>76</v>
      </c>
    </row>
    <row r="4" spans="1:22" ht="53.25" customHeight="1" x14ac:dyDescent="0.25">
      <c r="A4" s="41" t="s">
        <v>48</v>
      </c>
      <c r="B4" s="41" t="s">
        <v>0</v>
      </c>
      <c r="C4" s="36" t="s">
        <v>84</v>
      </c>
      <c r="D4" s="36" t="s">
        <v>105</v>
      </c>
      <c r="E4" s="36" t="s">
        <v>85</v>
      </c>
      <c r="F4" s="39" t="s">
        <v>81</v>
      </c>
      <c r="G4" s="40"/>
      <c r="H4" s="39" t="s">
        <v>82</v>
      </c>
      <c r="I4" s="40"/>
      <c r="J4" s="36" t="s">
        <v>99</v>
      </c>
      <c r="K4" s="39" t="s">
        <v>100</v>
      </c>
      <c r="L4" s="40"/>
      <c r="M4" s="39" t="s">
        <v>101</v>
      </c>
      <c r="N4" s="40"/>
      <c r="O4" s="36" t="s">
        <v>102</v>
      </c>
      <c r="P4" s="39" t="s">
        <v>103</v>
      </c>
      <c r="Q4" s="40"/>
      <c r="R4" s="39" t="s">
        <v>104</v>
      </c>
      <c r="S4" s="40"/>
    </row>
    <row r="5" spans="1:22" ht="26.25" customHeight="1" x14ac:dyDescent="0.25">
      <c r="A5" s="41"/>
      <c r="B5" s="41"/>
      <c r="C5" s="37"/>
      <c r="D5" s="37"/>
      <c r="E5" s="38"/>
      <c r="F5" s="28" t="s">
        <v>79</v>
      </c>
      <c r="G5" s="28" t="s">
        <v>80</v>
      </c>
      <c r="H5" s="28" t="s">
        <v>79</v>
      </c>
      <c r="I5" s="28" t="s">
        <v>80</v>
      </c>
      <c r="J5" s="38"/>
      <c r="K5" s="28" t="s">
        <v>79</v>
      </c>
      <c r="L5" s="28" t="s">
        <v>80</v>
      </c>
      <c r="M5" s="28" t="s">
        <v>79</v>
      </c>
      <c r="N5" s="28" t="s">
        <v>80</v>
      </c>
      <c r="O5" s="38"/>
      <c r="P5" s="28" t="s">
        <v>79</v>
      </c>
      <c r="Q5" s="28" t="s">
        <v>80</v>
      </c>
      <c r="R5" s="28" t="s">
        <v>79</v>
      </c>
      <c r="S5" s="28" t="s">
        <v>80</v>
      </c>
    </row>
    <row r="6" spans="1:22" s="4" customFormat="1" ht="31.5" x14ac:dyDescent="0.25">
      <c r="A6" s="15" t="s">
        <v>1</v>
      </c>
      <c r="B6" s="16" t="s">
        <v>2</v>
      </c>
      <c r="C6" s="22">
        <f>C7+C29</f>
        <v>429087050.41000003</v>
      </c>
      <c r="D6" s="22">
        <f>D7+D29</f>
        <v>547527000</v>
      </c>
      <c r="E6" s="22">
        <f>E7+E29</f>
        <v>668287000</v>
      </c>
      <c r="F6" s="22">
        <f t="shared" ref="F6:F52" si="0">E6-C6</f>
        <v>239199949.58999997</v>
      </c>
      <c r="G6" s="22">
        <f>E6/C6*100</f>
        <v>155.74625227245622</v>
      </c>
      <c r="H6" s="22">
        <f t="shared" ref="H6:H52" si="1">E6-D6</f>
        <v>120760000</v>
      </c>
      <c r="I6" s="22">
        <f>E6/D6*100</f>
        <v>122.05553333442919</v>
      </c>
      <c r="J6" s="22">
        <f>J7+J29</f>
        <v>670774000</v>
      </c>
      <c r="K6" s="22">
        <f>J6-C6</f>
        <v>241686949.58999997</v>
      </c>
      <c r="L6" s="22">
        <f>J6/C6*100</f>
        <v>156.32585494226961</v>
      </c>
      <c r="M6" s="22">
        <f>J6-D6</f>
        <v>123247000</v>
      </c>
      <c r="N6" s="22">
        <f>J6/D6*100</f>
        <v>122.50975750967532</v>
      </c>
      <c r="O6" s="22">
        <f>O7+O29</f>
        <v>674157000</v>
      </c>
      <c r="P6" s="22">
        <f>O6-C6</f>
        <v>245069949.58999997</v>
      </c>
      <c r="Q6" s="22">
        <f>O6/C6*100</f>
        <v>157.11427304921727</v>
      </c>
      <c r="R6" s="22">
        <f>O6-D6</f>
        <v>126630000</v>
      </c>
      <c r="S6" s="22">
        <f>O6/D6*100</f>
        <v>123.12762658279865</v>
      </c>
    </row>
    <row r="7" spans="1:22" s="4" customFormat="1" ht="18.75" x14ac:dyDescent="0.25">
      <c r="A7" s="13"/>
      <c r="B7" s="14" t="s">
        <v>54</v>
      </c>
      <c r="C7" s="23">
        <f>C8+C15+C17+C27</f>
        <v>327506597.10000002</v>
      </c>
      <c r="D7" s="23">
        <f>D8+D15+D17+D27</f>
        <v>451591000</v>
      </c>
      <c r="E7" s="23">
        <f>E8+E15+E17+E22+E24+E27</f>
        <v>536717000</v>
      </c>
      <c r="F7" s="23">
        <f t="shared" si="0"/>
        <v>209210402.89999998</v>
      </c>
      <c r="G7" s="23">
        <f t="shared" ref="G7:G54" si="2">E7/C7*100</f>
        <v>163.87975227140851</v>
      </c>
      <c r="H7" s="23">
        <f t="shared" si="1"/>
        <v>85126000</v>
      </c>
      <c r="I7" s="23">
        <f t="shared" ref="I7:I54" si="3">E7/D7*100</f>
        <v>118.85024280820477</v>
      </c>
      <c r="J7" s="23">
        <f>J8+J15+J17+J22+J24+J27</f>
        <v>544004000</v>
      </c>
      <c r="K7" s="23">
        <f>J7-C7</f>
        <v>216497402.89999998</v>
      </c>
      <c r="L7" s="23">
        <f t="shared" ref="L7:L54" si="4">J7/C7*100</f>
        <v>166.10474561948908</v>
      </c>
      <c r="M7" s="23">
        <f t="shared" ref="M7:M54" si="5">J7-D7</f>
        <v>92413000</v>
      </c>
      <c r="N7" s="23">
        <f t="shared" ref="N7:N54" si="6">J7/D7*100</f>
        <v>120.46387106917543</v>
      </c>
      <c r="O7" s="23">
        <f>O8+O15+O17+O22+O24+O27</f>
        <v>550187000</v>
      </c>
      <c r="P7" s="23">
        <f t="shared" ref="P7:P54" si="7">O7-C7</f>
        <v>222680402.89999998</v>
      </c>
      <c r="Q7" s="23">
        <f t="shared" ref="Q7:Q54" si="8">O7/C7*100</f>
        <v>167.99264652125689</v>
      </c>
      <c r="R7" s="23">
        <f t="shared" ref="R7:R54" si="9">O7-D7</f>
        <v>98596000</v>
      </c>
      <c r="S7" s="23">
        <f t="shared" ref="S7:S54" si="10">O7/D7*100</f>
        <v>121.83303033054247</v>
      </c>
    </row>
    <row r="8" spans="1:22" s="4" customFormat="1" ht="18.75" x14ac:dyDescent="0.25">
      <c r="A8" s="7" t="s">
        <v>3</v>
      </c>
      <c r="B8" s="5" t="s">
        <v>4</v>
      </c>
      <c r="C8" s="24">
        <f>C9</f>
        <v>301708981.61000001</v>
      </c>
      <c r="D8" s="24">
        <f t="shared" ref="D8:E8" si="11">D9</f>
        <v>374455000</v>
      </c>
      <c r="E8" s="24">
        <f t="shared" si="11"/>
        <v>465898000</v>
      </c>
      <c r="F8" s="24">
        <f t="shared" si="0"/>
        <v>164189018.38999999</v>
      </c>
      <c r="G8" s="24">
        <f t="shared" si="2"/>
        <v>154.41966543847764</v>
      </c>
      <c r="H8" s="24">
        <f t="shared" si="1"/>
        <v>91443000</v>
      </c>
      <c r="I8" s="24">
        <f t="shared" si="3"/>
        <v>124.42029082266227</v>
      </c>
      <c r="J8" s="24">
        <f t="shared" ref="J8" si="12">J9</f>
        <v>470803000</v>
      </c>
      <c r="K8" s="24">
        <f t="shared" ref="K8:K54" si="13">J8-C8</f>
        <v>169094018.38999999</v>
      </c>
      <c r="L8" s="24">
        <f t="shared" si="4"/>
        <v>156.04540424606154</v>
      </c>
      <c r="M8" s="24">
        <f t="shared" si="5"/>
        <v>96348000</v>
      </c>
      <c r="N8" s="24">
        <f t="shared" si="6"/>
        <v>125.73019454941181</v>
      </c>
      <c r="O8" s="24">
        <f t="shared" ref="O8" si="14">O9</f>
        <v>475496000</v>
      </c>
      <c r="P8" s="24">
        <f t="shared" si="7"/>
        <v>173787018.38999999</v>
      </c>
      <c r="Q8" s="24">
        <f t="shared" si="8"/>
        <v>157.60087666685487</v>
      </c>
      <c r="R8" s="24">
        <f t="shared" si="9"/>
        <v>101041000</v>
      </c>
      <c r="S8" s="24">
        <f t="shared" si="10"/>
        <v>126.98348266146799</v>
      </c>
    </row>
    <row r="9" spans="1:22" s="4" customFormat="1" ht="18.75" x14ac:dyDescent="0.25">
      <c r="A9" s="7" t="s">
        <v>5</v>
      </c>
      <c r="B9" s="7" t="s">
        <v>6</v>
      </c>
      <c r="C9" s="24">
        <f>C10+C11+C12+C14+C13</f>
        <v>301708981.61000001</v>
      </c>
      <c r="D9" s="24">
        <f>D10+D11+D12+D14+D13</f>
        <v>374455000</v>
      </c>
      <c r="E9" s="24">
        <f>E10+E11+E12+E14+E13</f>
        <v>465898000</v>
      </c>
      <c r="F9" s="24">
        <f t="shared" si="0"/>
        <v>164189018.38999999</v>
      </c>
      <c r="G9" s="24">
        <f t="shared" si="2"/>
        <v>154.41966543847764</v>
      </c>
      <c r="H9" s="24">
        <f t="shared" si="1"/>
        <v>91443000</v>
      </c>
      <c r="I9" s="24">
        <f t="shared" si="3"/>
        <v>124.42029082266227</v>
      </c>
      <c r="J9" s="24">
        <f>J10+J11+J12+J14+J13</f>
        <v>470803000</v>
      </c>
      <c r="K9" s="24">
        <f t="shared" si="13"/>
        <v>169094018.38999999</v>
      </c>
      <c r="L9" s="24">
        <f t="shared" si="4"/>
        <v>156.04540424606154</v>
      </c>
      <c r="M9" s="24">
        <f t="shared" si="5"/>
        <v>96348000</v>
      </c>
      <c r="N9" s="24">
        <f t="shared" si="6"/>
        <v>125.73019454941181</v>
      </c>
      <c r="O9" s="24">
        <f t="shared" ref="O9" si="15">O10+O11+O12+O14+O13</f>
        <v>475496000</v>
      </c>
      <c r="P9" s="24">
        <f t="shared" si="7"/>
        <v>173787018.38999999</v>
      </c>
      <c r="Q9" s="24">
        <f t="shared" si="8"/>
        <v>157.60087666685487</v>
      </c>
      <c r="R9" s="24">
        <f t="shared" si="9"/>
        <v>101041000</v>
      </c>
      <c r="S9" s="24">
        <f t="shared" si="10"/>
        <v>126.98348266146799</v>
      </c>
    </row>
    <row r="10" spans="1:22" s="4" customFormat="1" ht="76.5" x14ac:dyDescent="0.25">
      <c r="A10" s="20" t="s">
        <v>68</v>
      </c>
      <c r="B10" s="21" t="s">
        <v>69</v>
      </c>
      <c r="C10" s="25">
        <v>297403877.68000001</v>
      </c>
      <c r="D10" s="25">
        <v>363785000</v>
      </c>
      <c r="E10" s="25">
        <v>454548000</v>
      </c>
      <c r="F10" s="25">
        <f t="shared" si="0"/>
        <v>157144122.31999999</v>
      </c>
      <c r="G10" s="25">
        <f t="shared" si="2"/>
        <v>152.8386258934672</v>
      </c>
      <c r="H10" s="25">
        <f t="shared" si="1"/>
        <v>90763000</v>
      </c>
      <c r="I10" s="25">
        <f t="shared" si="3"/>
        <v>124.94962684002915</v>
      </c>
      <c r="J10" s="25">
        <v>459453000</v>
      </c>
      <c r="K10" s="25">
        <f t="shared" si="13"/>
        <v>162049122.31999999</v>
      </c>
      <c r="L10" s="25">
        <f t="shared" si="4"/>
        <v>154.48789826955829</v>
      </c>
      <c r="M10" s="25">
        <f t="shared" si="5"/>
        <v>95668000</v>
      </c>
      <c r="N10" s="25">
        <f t="shared" si="6"/>
        <v>126.2979507126462</v>
      </c>
      <c r="O10" s="25">
        <v>464146000</v>
      </c>
      <c r="P10" s="25">
        <f t="shared" si="7"/>
        <v>166742122.31999999</v>
      </c>
      <c r="Q10" s="25">
        <f t="shared" si="8"/>
        <v>156.06588710972048</v>
      </c>
      <c r="R10" s="25">
        <f t="shared" si="9"/>
        <v>100361000</v>
      </c>
      <c r="S10" s="25">
        <f t="shared" si="10"/>
        <v>127.58799840565169</v>
      </c>
    </row>
    <row r="11" spans="1:22" s="4" customFormat="1" ht="114.75" x14ac:dyDescent="0.25">
      <c r="A11" s="20" t="s">
        <v>70</v>
      </c>
      <c r="B11" s="21" t="s">
        <v>71</v>
      </c>
      <c r="C11" s="25">
        <v>995327.85</v>
      </c>
      <c r="D11" s="25">
        <v>1020000</v>
      </c>
      <c r="E11" s="25">
        <v>1200000</v>
      </c>
      <c r="F11" s="25">
        <f t="shared" si="0"/>
        <v>204672.15000000002</v>
      </c>
      <c r="G11" s="25">
        <f t="shared" si="2"/>
        <v>120.56328977431909</v>
      </c>
      <c r="H11" s="25">
        <f t="shared" si="1"/>
        <v>180000</v>
      </c>
      <c r="I11" s="25">
        <f t="shared" si="3"/>
        <v>117.64705882352942</v>
      </c>
      <c r="J11" s="25">
        <v>1200000</v>
      </c>
      <c r="K11" s="25">
        <f t="shared" si="13"/>
        <v>204672.15000000002</v>
      </c>
      <c r="L11" s="25">
        <f t="shared" si="4"/>
        <v>120.56328977431909</v>
      </c>
      <c r="M11" s="25">
        <f t="shared" si="5"/>
        <v>180000</v>
      </c>
      <c r="N11" s="25">
        <f t="shared" si="6"/>
        <v>117.64705882352942</v>
      </c>
      <c r="O11" s="25">
        <v>1200000</v>
      </c>
      <c r="P11" s="25">
        <f t="shared" si="7"/>
        <v>204672.15000000002</v>
      </c>
      <c r="Q11" s="25">
        <f t="shared" si="8"/>
        <v>120.56328977431909</v>
      </c>
      <c r="R11" s="25">
        <f t="shared" si="9"/>
        <v>180000</v>
      </c>
      <c r="S11" s="25">
        <f t="shared" si="10"/>
        <v>117.64705882352942</v>
      </c>
    </row>
    <row r="12" spans="1:22" s="4" customFormat="1" ht="51" x14ac:dyDescent="0.25">
      <c r="A12" s="20" t="s">
        <v>72</v>
      </c>
      <c r="B12" s="21" t="s">
        <v>73</v>
      </c>
      <c r="C12" s="25">
        <v>1834030.58</v>
      </c>
      <c r="D12" s="25">
        <v>4000000</v>
      </c>
      <c r="E12" s="25">
        <v>5000000</v>
      </c>
      <c r="F12" s="25">
        <f t="shared" si="0"/>
        <v>3165969.42</v>
      </c>
      <c r="G12" s="25">
        <f t="shared" si="2"/>
        <v>272.62358951506684</v>
      </c>
      <c r="H12" s="25">
        <f t="shared" si="1"/>
        <v>1000000</v>
      </c>
      <c r="I12" s="25">
        <f t="shared" si="3"/>
        <v>125</v>
      </c>
      <c r="J12" s="25">
        <v>5000000</v>
      </c>
      <c r="K12" s="25">
        <f t="shared" si="13"/>
        <v>3165969.42</v>
      </c>
      <c r="L12" s="25">
        <f t="shared" si="4"/>
        <v>272.62358951506684</v>
      </c>
      <c r="M12" s="25">
        <f t="shared" si="5"/>
        <v>1000000</v>
      </c>
      <c r="N12" s="25">
        <f t="shared" si="6"/>
        <v>125</v>
      </c>
      <c r="O12" s="25">
        <v>5000000</v>
      </c>
      <c r="P12" s="25">
        <f t="shared" si="7"/>
        <v>3165969.42</v>
      </c>
      <c r="Q12" s="25">
        <f t="shared" si="8"/>
        <v>272.62358951506684</v>
      </c>
      <c r="R12" s="25">
        <f t="shared" si="9"/>
        <v>1000000</v>
      </c>
      <c r="S12" s="25">
        <f t="shared" si="10"/>
        <v>125</v>
      </c>
    </row>
    <row r="13" spans="1:22" s="4" customFormat="1" ht="89.25" x14ac:dyDescent="0.25">
      <c r="A13" s="20" t="s">
        <v>74</v>
      </c>
      <c r="B13" s="21" t="s">
        <v>75</v>
      </c>
      <c r="C13" s="25">
        <v>182484.64</v>
      </c>
      <c r="D13" s="25">
        <v>150000</v>
      </c>
      <c r="E13" s="25">
        <v>150000</v>
      </c>
      <c r="F13" s="25">
        <f t="shared" si="0"/>
        <v>-32484.640000000014</v>
      </c>
      <c r="G13" s="25">
        <f t="shared" si="2"/>
        <v>82.198699024750795</v>
      </c>
      <c r="H13" s="25">
        <f t="shared" si="1"/>
        <v>0</v>
      </c>
      <c r="I13" s="25">
        <f t="shared" si="3"/>
        <v>100</v>
      </c>
      <c r="J13" s="25">
        <v>150000</v>
      </c>
      <c r="K13" s="25">
        <f t="shared" si="13"/>
        <v>-32484.640000000014</v>
      </c>
      <c r="L13" s="25">
        <f t="shared" si="4"/>
        <v>82.198699024750795</v>
      </c>
      <c r="M13" s="25">
        <f t="shared" si="5"/>
        <v>0</v>
      </c>
      <c r="N13" s="25">
        <f t="shared" si="6"/>
        <v>100</v>
      </c>
      <c r="O13" s="25">
        <v>150000</v>
      </c>
      <c r="P13" s="25">
        <f t="shared" si="7"/>
        <v>-32484.640000000014</v>
      </c>
      <c r="Q13" s="25">
        <f t="shared" si="8"/>
        <v>82.198699024750795</v>
      </c>
      <c r="R13" s="25">
        <f t="shared" si="9"/>
        <v>0</v>
      </c>
      <c r="S13" s="25">
        <f t="shared" si="10"/>
        <v>100</v>
      </c>
    </row>
    <row r="14" spans="1:22" ht="102" x14ac:dyDescent="0.25">
      <c r="A14" s="20" t="s">
        <v>77</v>
      </c>
      <c r="B14" s="21" t="s">
        <v>78</v>
      </c>
      <c r="C14" s="25">
        <v>1293260.8600000001</v>
      </c>
      <c r="D14" s="25">
        <v>5500000</v>
      </c>
      <c r="E14" s="25">
        <v>5000000</v>
      </c>
      <c r="F14" s="25">
        <f t="shared" si="0"/>
        <v>3706739.1399999997</v>
      </c>
      <c r="G14" s="25">
        <f t="shared" si="2"/>
        <v>386.6196027922781</v>
      </c>
      <c r="H14" s="25">
        <f t="shared" si="1"/>
        <v>-500000</v>
      </c>
      <c r="I14" s="25">
        <f t="shared" si="3"/>
        <v>90.909090909090907</v>
      </c>
      <c r="J14" s="25">
        <v>5000000</v>
      </c>
      <c r="K14" s="25">
        <f t="shared" si="13"/>
        <v>3706739.1399999997</v>
      </c>
      <c r="L14" s="25">
        <f t="shared" si="4"/>
        <v>386.6196027922781</v>
      </c>
      <c r="M14" s="25">
        <f t="shared" si="5"/>
        <v>-500000</v>
      </c>
      <c r="N14" s="25">
        <f t="shared" si="6"/>
        <v>90.909090909090907</v>
      </c>
      <c r="O14" s="25">
        <v>5000000</v>
      </c>
      <c r="P14" s="25">
        <f t="shared" si="7"/>
        <v>3706739.1399999997</v>
      </c>
      <c r="Q14" s="25">
        <f t="shared" si="8"/>
        <v>386.6196027922781</v>
      </c>
      <c r="R14" s="25">
        <f t="shared" si="9"/>
        <v>-500000</v>
      </c>
      <c r="S14" s="25">
        <f t="shared" si="10"/>
        <v>90.909090909090907</v>
      </c>
    </row>
    <row r="15" spans="1:22" s="4" customFormat="1" ht="63" x14ac:dyDescent="0.25">
      <c r="A15" s="7" t="s">
        <v>7</v>
      </c>
      <c r="B15" s="8" t="s">
        <v>8</v>
      </c>
      <c r="C15" s="24">
        <f>C16</f>
        <v>3686312.1</v>
      </c>
      <c r="D15" s="24">
        <f t="shared" ref="D15:O15" si="16">D16</f>
        <v>4622000</v>
      </c>
      <c r="E15" s="24">
        <f t="shared" si="16"/>
        <v>15500000</v>
      </c>
      <c r="F15" s="24">
        <f t="shared" si="0"/>
        <v>11813687.9</v>
      </c>
      <c r="G15" s="24">
        <f t="shared" si="2"/>
        <v>420.47443568329442</v>
      </c>
      <c r="H15" s="24">
        <f t="shared" si="1"/>
        <v>10878000</v>
      </c>
      <c r="I15" s="24">
        <f t="shared" si="3"/>
        <v>335.35266118563396</v>
      </c>
      <c r="J15" s="24">
        <f t="shared" si="16"/>
        <v>16365000</v>
      </c>
      <c r="K15" s="24">
        <f t="shared" si="13"/>
        <v>12678687.9</v>
      </c>
      <c r="L15" s="24">
        <f t="shared" si="4"/>
        <v>443.93962193271699</v>
      </c>
      <c r="M15" s="24">
        <f t="shared" si="5"/>
        <v>11743000</v>
      </c>
      <c r="N15" s="24">
        <f t="shared" si="6"/>
        <v>354.06750324534835</v>
      </c>
      <c r="O15" s="24">
        <f t="shared" si="16"/>
        <v>17255000</v>
      </c>
      <c r="P15" s="24">
        <f t="shared" si="7"/>
        <v>13568687.9</v>
      </c>
      <c r="Q15" s="24">
        <f t="shared" si="8"/>
        <v>468.08299275582226</v>
      </c>
      <c r="R15" s="24">
        <f t="shared" si="9"/>
        <v>12633000</v>
      </c>
      <c r="S15" s="24">
        <f t="shared" si="10"/>
        <v>373.32323669407185</v>
      </c>
      <c r="V15"/>
    </row>
    <row r="16" spans="1:22" ht="18.75" x14ac:dyDescent="0.25">
      <c r="A16" s="2" t="s">
        <v>9</v>
      </c>
      <c r="B16" s="6" t="s">
        <v>64</v>
      </c>
      <c r="C16" s="25">
        <v>3686312.1</v>
      </c>
      <c r="D16" s="25">
        <v>4622000</v>
      </c>
      <c r="E16" s="25">
        <v>15500000</v>
      </c>
      <c r="F16" s="25">
        <f t="shared" si="0"/>
        <v>11813687.9</v>
      </c>
      <c r="G16" s="25">
        <f t="shared" si="2"/>
        <v>420.47443568329442</v>
      </c>
      <c r="H16" s="25">
        <f t="shared" si="1"/>
        <v>10878000</v>
      </c>
      <c r="I16" s="25">
        <f t="shared" si="3"/>
        <v>335.35266118563396</v>
      </c>
      <c r="J16" s="25">
        <v>16365000</v>
      </c>
      <c r="K16" s="25">
        <f t="shared" si="13"/>
        <v>12678687.9</v>
      </c>
      <c r="L16" s="25">
        <f t="shared" si="4"/>
        <v>443.93962193271699</v>
      </c>
      <c r="M16" s="25">
        <f t="shared" si="5"/>
        <v>11743000</v>
      </c>
      <c r="N16" s="25">
        <f t="shared" si="6"/>
        <v>354.06750324534835</v>
      </c>
      <c r="O16" s="25">
        <v>17255000</v>
      </c>
      <c r="P16" s="25">
        <f t="shared" si="7"/>
        <v>13568687.9</v>
      </c>
      <c r="Q16" s="25">
        <f t="shared" si="8"/>
        <v>468.08299275582226</v>
      </c>
      <c r="R16" s="25">
        <f t="shared" si="9"/>
        <v>12633000</v>
      </c>
      <c r="S16" s="25">
        <f t="shared" si="10"/>
        <v>373.32323669407185</v>
      </c>
      <c r="V16"/>
    </row>
    <row r="17" spans="1:22" s="4" customFormat="1" ht="18.75" x14ac:dyDescent="0.25">
      <c r="A17" s="7" t="s">
        <v>10</v>
      </c>
      <c r="B17" s="9" t="s">
        <v>11</v>
      </c>
      <c r="C17" s="24">
        <f>C18+C19+C20+C21</f>
        <v>17304983.690000001</v>
      </c>
      <c r="D17" s="24">
        <f>D18+D19+D20+D21</f>
        <v>66814000</v>
      </c>
      <c r="E17" s="24">
        <f>E18+E19+E20+E21</f>
        <v>13346000</v>
      </c>
      <c r="F17" s="24">
        <f t="shared" si="0"/>
        <v>-3958983.6900000013</v>
      </c>
      <c r="G17" s="24">
        <f t="shared" si="2"/>
        <v>77.122291699773342</v>
      </c>
      <c r="H17" s="24">
        <f t="shared" si="1"/>
        <v>-53468000</v>
      </c>
      <c r="I17" s="24">
        <f t="shared" si="3"/>
        <v>19.974855569192083</v>
      </c>
      <c r="J17" s="24">
        <f>J18+J19+J20+J21</f>
        <v>13846000</v>
      </c>
      <c r="K17" s="24">
        <f t="shared" si="13"/>
        <v>-3458983.6900000013</v>
      </c>
      <c r="L17" s="24">
        <f t="shared" si="4"/>
        <v>80.011632764503332</v>
      </c>
      <c r="M17" s="24">
        <f t="shared" si="5"/>
        <v>-52968000</v>
      </c>
      <c r="N17" s="24">
        <f t="shared" si="6"/>
        <v>20.72320172418954</v>
      </c>
      <c r="O17" s="24">
        <f>O18+O19+O20+O21</f>
        <v>14346000</v>
      </c>
      <c r="P17" s="24">
        <f t="shared" si="7"/>
        <v>-2958983.6900000013</v>
      </c>
      <c r="Q17" s="24">
        <f t="shared" si="8"/>
        <v>82.900973829233351</v>
      </c>
      <c r="R17" s="24">
        <f t="shared" si="9"/>
        <v>-52468000</v>
      </c>
      <c r="S17" s="24">
        <f t="shared" si="10"/>
        <v>21.471547879186996</v>
      </c>
      <c r="V17"/>
    </row>
    <row r="18" spans="1:22" s="4" customFormat="1" ht="18.75" x14ac:dyDescent="0.25">
      <c r="A18" s="2" t="s">
        <v>12</v>
      </c>
      <c r="B18" s="10" t="s">
        <v>20</v>
      </c>
      <c r="C18" s="25">
        <v>1905360.21</v>
      </c>
      <c r="D18" s="25">
        <v>57114000</v>
      </c>
      <c r="E18" s="25">
        <v>2840000</v>
      </c>
      <c r="F18" s="25">
        <f t="shared" si="0"/>
        <v>934639.79</v>
      </c>
      <c r="G18" s="25">
        <f t="shared" si="2"/>
        <v>149.05318086809422</v>
      </c>
      <c r="H18" s="25">
        <f t="shared" si="1"/>
        <v>-54274000</v>
      </c>
      <c r="I18" s="25">
        <f t="shared" si="3"/>
        <v>4.9725111181146486</v>
      </c>
      <c r="J18" s="25">
        <v>2840000</v>
      </c>
      <c r="K18" s="25">
        <f t="shared" si="13"/>
        <v>934639.79</v>
      </c>
      <c r="L18" s="25">
        <f t="shared" si="4"/>
        <v>149.05318086809422</v>
      </c>
      <c r="M18" s="25">
        <f t="shared" si="5"/>
        <v>-54274000</v>
      </c>
      <c r="N18" s="25">
        <f t="shared" si="6"/>
        <v>4.9725111181146486</v>
      </c>
      <c r="O18" s="25">
        <v>2840000</v>
      </c>
      <c r="P18" s="25">
        <f t="shared" si="7"/>
        <v>934639.79</v>
      </c>
      <c r="Q18" s="25">
        <f t="shared" si="8"/>
        <v>149.05318086809422</v>
      </c>
      <c r="R18" s="25">
        <f t="shared" si="9"/>
        <v>-54274000</v>
      </c>
      <c r="S18" s="25">
        <f t="shared" si="10"/>
        <v>4.9725111181146486</v>
      </c>
      <c r="V18"/>
    </row>
    <row r="19" spans="1:22" s="4" customFormat="1" ht="18.75" x14ac:dyDescent="0.25">
      <c r="A19" s="2" t="s">
        <v>21</v>
      </c>
      <c r="B19" s="10" t="s">
        <v>25</v>
      </c>
      <c r="C19" s="25">
        <v>3363522.94</v>
      </c>
      <c r="D19" s="25">
        <v>0</v>
      </c>
      <c r="E19" s="25">
        <v>0</v>
      </c>
      <c r="F19" s="25">
        <f t="shared" si="0"/>
        <v>-3363522.94</v>
      </c>
      <c r="G19" s="25">
        <f t="shared" si="2"/>
        <v>0</v>
      </c>
      <c r="H19" s="25">
        <f t="shared" si="1"/>
        <v>0</v>
      </c>
      <c r="I19" s="25">
        <v>0</v>
      </c>
      <c r="J19" s="25">
        <v>0</v>
      </c>
      <c r="K19" s="25">
        <f t="shared" si="13"/>
        <v>-3363522.94</v>
      </c>
      <c r="L19" s="25">
        <f t="shared" si="4"/>
        <v>0</v>
      </c>
      <c r="M19" s="25">
        <f t="shared" si="5"/>
        <v>0</v>
      </c>
      <c r="N19" s="25">
        <v>0</v>
      </c>
      <c r="O19" s="25">
        <v>0</v>
      </c>
      <c r="P19" s="25">
        <f t="shared" si="7"/>
        <v>-3363522.94</v>
      </c>
      <c r="Q19" s="25">
        <f t="shared" si="8"/>
        <v>0</v>
      </c>
      <c r="R19" s="25">
        <f t="shared" si="9"/>
        <v>0</v>
      </c>
      <c r="S19" s="25">
        <v>0</v>
      </c>
      <c r="V19"/>
    </row>
    <row r="20" spans="1:22" s="4" customFormat="1" ht="18.75" x14ac:dyDescent="0.25">
      <c r="A20" s="2" t="s">
        <v>22</v>
      </c>
      <c r="B20" s="10" t="s">
        <v>23</v>
      </c>
      <c r="C20" s="25">
        <v>490954.82</v>
      </c>
      <c r="D20" s="25">
        <v>900000</v>
      </c>
      <c r="E20" s="25">
        <v>6000</v>
      </c>
      <c r="F20" s="25">
        <f t="shared" si="0"/>
        <v>-484954.82</v>
      </c>
      <c r="G20" s="25">
        <f t="shared" si="2"/>
        <v>1.2221083805634092</v>
      </c>
      <c r="H20" s="25">
        <f t="shared" si="1"/>
        <v>-894000</v>
      </c>
      <c r="I20" s="25">
        <f t="shared" si="3"/>
        <v>0.66666666666666674</v>
      </c>
      <c r="J20" s="25">
        <v>6000</v>
      </c>
      <c r="K20" s="25">
        <f t="shared" si="13"/>
        <v>-484954.82</v>
      </c>
      <c r="L20" s="25">
        <f t="shared" si="4"/>
        <v>1.2221083805634092</v>
      </c>
      <c r="M20" s="25">
        <f t="shared" si="5"/>
        <v>-894000</v>
      </c>
      <c r="N20" s="25">
        <f t="shared" si="6"/>
        <v>0.66666666666666674</v>
      </c>
      <c r="O20" s="25">
        <v>6000</v>
      </c>
      <c r="P20" s="25">
        <f t="shared" si="7"/>
        <v>-484954.82</v>
      </c>
      <c r="Q20" s="25">
        <f t="shared" si="8"/>
        <v>1.2221083805634092</v>
      </c>
      <c r="R20" s="25">
        <f t="shared" si="9"/>
        <v>-894000</v>
      </c>
      <c r="S20" s="25">
        <f t="shared" si="10"/>
        <v>0.66666666666666674</v>
      </c>
      <c r="V20"/>
    </row>
    <row r="21" spans="1:22" s="4" customFormat="1" ht="18.75" x14ac:dyDescent="0.25">
      <c r="A21" s="2" t="s">
        <v>13</v>
      </c>
      <c r="B21" s="10" t="s">
        <v>24</v>
      </c>
      <c r="C21" s="25">
        <v>11545145.720000001</v>
      </c>
      <c r="D21" s="25">
        <v>8800000</v>
      </c>
      <c r="E21" s="25">
        <v>10500000</v>
      </c>
      <c r="F21" s="25">
        <f t="shared" si="0"/>
        <v>-1045145.7200000007</v>
      </c>
      <c r="G21" s="25">
        <f t="shared" si="2"/>
        <v>90.947314608689055</v>
      </c>
      <c r="H21" s="25">
        <f t="shared" si="1"/>
        <v>1700000</v>
      </c>
      <c r="I21" s="25">
        <f t="shared" si="3"/>
        <v>119.31818181818181</v>
      </c>
      <c r="J21" s="25">
        <v>11000000</v>
      </c>
      <c r="K21" s="25">
        <f t="shared" si="13"/>
        <v>-545145.72000000067</v>
      </c>
      <c r="L21" s="25">
        <f t="shared" si="4"/>
        <v>95.278139113864725</v>
      </c>
      <c r="M21" s="25">
        <f t="shared" si="5"/>
        <v>2200000</v>
      </c>
      <c r="N21" s="25">
        <f t="shared" si="6"/>
        <v>125</v>
      </c>
      <c r="O21" s="25">
        <v>11500000</v>
      </c>
      <c r="P21" s="25">
        <f t="shared" si="7"/>
        <v>-45145.720000000671</v>
      </c>
      <c r="Q21" s="25">
        <f t="shared" si="8"/>
        <v>99.608963619040395</v>
      </c>
      <c r="R21" s="25">
        <f t="shared" si="9"/>
        <v>2700000</v>
      </c>
      <c r="S21" s="25">
        <f t="shared" si="10"/>
        <v>130.68181818181819</v>
      </c>
      <c r="V21"/>
    </row>
    <row r="22" spans="1:22" s="4" customFormat="1" ht="18.75" x14ac:dyDescent="0.25">
      <c r="A22" s="7" t="s">
        <v>87</v>
      </c>
      <c r="B22" s="9" t="s">
        <v>88</v>
      </c>
      <c r="C22" s="24">
        <f>SUM(C23)</f>
        <v>0</v>
      </c>
      <c r="D22" s="24">
        <f>SUM(D23)</f>
        <v>0</v>
      </c>
      <c r="E22" s="24">
        <f>SUM(E23)</f>
        <v>6250000</v>
      </c>
      <c r="F22" s="24">
        <f t="shared" si="0"/>
        <v>6250000</v>
      </c>
      <c r="G22" s="24">
        <v>0</v>
      </c>
      <c r="H22" s="24">
        <f t="shared" si="1"/>
        <v>6250000</v>
      </c>
      <c r="I22" s="24">
        <v>0</v>
      </c>
      <c r="J22" s="24">
        <f>SUM(J23)</f>
        <v>6250000</v>
      </c>
      <c r="K22" s="24">
        <f t="shared" si="13"/>
        <v>6250000</v>
      </c>
      <c r="L22" s="24">
        <v>0</v>
      </c>
      <c r="M22" s="24">
        <f t="shared" si="5"/>
        <v>6250000</v>
      </c>
      <c r="N22" s="24">
        <v>0</v>
      </c>
      <c r="O22" s="24">
        <f>SUM(O23)</f>
        <v>6250000</v>
      </c>
      <c r="P22" s="24">
        <f t="shared" si="7"/>
        <v>6250000</v>
      </c>
      <c r="Q22" s="24">
        <v>0</v>
      </c>
      <c r="R22" s="24">
        <f t="shared" si="9"/>
        <v>6250000</v>
      </c>
      <c r="S22" s="24">
        <v>0</v>
      </c>
      <c r="V22" s="29"/>
    </row>
    <row r="23" spans="1:22" s="4" customFormat="1" ht="54" customHeight="1" x14ac:dyDescent="0.25">
      <c r="A23" s="2" t="s">
        <v>89</v>
      </c>
      <c r="B23" s="30" t="s">
        <v>90</v>
      </c>
      <c r="C23" s="25">
        <v>0</v>
      </c>
      <c r="D23" s="25">
        <v>0</v>
      </c>
      <c r="E23" s="25">
        <v>6250000</v>
      </c>
      <c r="F23" s="25">
        <f t="shared" si="0"/>
        <v>6250000</v>
      </c>
      <c r="G23" s="25">
        <v>0</v>
      </c>
      <c r="H23" s="25">
        <f t="shared" si="1"/>
        <v>6250000</v>
      </c>
      <c r="I23" s="25">
        <v>0</v>
      </c>
      <c r="J23" s="25">
        <v>6250000</v>
      </c>
      <c r="K23" s="25">
        <f t="shared" si="13"/>
        <v>6250000</v>
      </c>
      <c r="L23" s="25">
        <v>0</v>
      </c>
      <c r="M23" s="25">
        <f t="shared" si="5"/>
        <v>6250000</v>
      </c>
      <c r="N23" s="25">
        <v>0</v>
      </c>
      <c r="O23" s="25">
        <v>6250000</v>
      </c>
      <c r="P23" s="25">
        <f t="shared" si="7"/>
        <v>6250000</v>
      </c>
      <c r="Q23" s="25">
        <v>0</v>
      </c>
      <c r="R23" s="25">
        <f t="shared" si="9"/>
        <v>6250000</v>
      </c>
      <c r="S23" s="25">
        <v>0</v>
      </c>
      <c r="V23"/>
    </row>
    <row r="24" spans="1:22" s="4" customFormat="1" ht="18.75" x14ac:dyDescent="0.25">
      <c r="A24" s="7" t="s">
        <v>91</v>
      </c>
      <c r="B24" s="9" t="s">
        <v>92</v>
      </c>
      <c r="C24" s="24">
        <f>SUM(C25:C26)</f>
        <v>0</v>
      </c>
      <c r="D24" s="24">
        <f>SUM(D25:D26)</f>
        <v>0</v>
      </c>
      <c r="E24" s="24">
        <f>SUM(E25:E26)</f>
        <v>30923000</v>
      </c>
      <c r="F24" s="24">
        <f t="shared" si="0"/>
        <v>30923000</v>
      </c>
      <c r="G24" s="24">
        <v>0</v>
      </c>
      <c r="H24" s="24">
        <f t="shared" si="1"/>
        <v>30923000</v>
      </c>
      <c r="I24" s="24">
        <v>0</v>
      </c>
      <c r="J24" s="24">
        <f>SUM(J25,J26)</f>
        <v>31840000</v>
      </c>
      <c r="K24" s="24">
        <f t="shared" si="13"/>
        <v>31840000</v>
      </c>
      <c r="L24" s="24">
        <v>0</v>
      </c>
      <c r="M24" s="24">
        <f t="shared" si="5"/>
        <v>31840000</v>
      </c>
      <c r="N24" s="24">
        <v>0</v>
      </c>
      <c r="O24" s="24">
        <f>SUM(O25,O26)</f>
        <v>31840000</v>
      </c>
      <c r="P24" s="24">
        <f t="shared" si="7"/>
        <v>31840000</v>
      </c>
      <c r="Q24" s="24">
        <v>0</v>
      </c>
      <c r="R24" s="24">
        <f t="shared" si="9"/>
        <v>31840000</v>
      </c>
      <c r="S24" s="24">
        <v>0</v>
      </c>
      <c r="V24" s="29"/>
    </row>
    <row r="25" spans="1:22" s="4" customFormat="1" ht="29.25" customHeight="1" x14ac:dyDescent="0.25">
      <c r="A25" s="2" t="s">
        <v>93</v>
      </c>
      <c r="B25" s="10" t="s">
        <v>95</v>
      </c>
      <c r="C25" s="25">
        <v>0</v>
      </c>
      <c r="D25" s="25">
        <v>0</v>
      </c>
      <c r="E25" s="25">
        <v>22868000</v>
      </c>
      <c r="F25" s="25">
        <f t="shared" si="0"/>
        <v>22868000</v>
      </c>
      <c r="G25" s="25">
        <v>0</v>
      </c>
      <c r="H25" s="25">
        <f t="shared" si="1"/>
        <v>22868000</v>
      </c>
      <c r="I25" s="25">
        <v>0</v>
      </c>
      <c r="J25" s="25">
        <v>23510000</v>
      </c>
      <c r="K25" s="25">
        <f t="shared" si="13"/>
        <v>23510000</v>
      </c>
      <c r="L25" s="25">
        <v>0</v>
      </c>
      <c r="M25" s="25">
        <f t="shared" si="5"/>
        <v>23510000</v>
      </c>
      <c r="N25" s="25">
        <v>0</v>
      </c>
      <c r="O25" s="25">
        <v>23510000</v>
      </c>
      <c r="P25" s="25">
        <f t="shared" si="7"/>
        <v>23510000</v>
      </c>
      <c r="Q25" s="25">
        <v>0</v>
      </c>
      <c r="R25" s="25">
        <f t="shared" si="9"/>
        <v>23510000</v>
      </c>
      <c r="S25" s="25">
        <v>0</v>
      </c>
      <c r="V25"/>
    </row>
    <row r="26" spans="1:22" ht="63" x14ac:dyDescent="0.25">
      <c r="A26" s="2" t="s">
        <v>94</v>
      </c>
      <c r="B26" s="30" t="s">
        <v>96</v>
      </c>
      <c r="C26" s="25">
        <v>0</v>
      </c>
      <c r="D26" s="25">
        <v>0</v>
      </c>
      <c r="E26" s="25">
        <v>8055000</v>
      </c>
      <c r="F26" s="25">
        <f t="shared" si="0"/>
        <v>8055000</v>
      </c>
      <c r="G26" s="25">
        <v>0</v>
      </c>
      <c r="H26" s="25">
        <f t="shared" si="1"/>
        <v>8055000</v>
      </c>
      <c r="I26" s="25">
        <v>0</v>
      </c>
      <c r="J26" s="25">
        <v>8330000</v>
      </c>
      <c r="K26" s="25">
        <f t="shared" si="13"/>
        <v>8330000</v>
      </c>
      <c r="L26" s="25">
        <v>0</v>
      </c>
      <c r="M26" s="25">
        <f t="shared" si="5"/>
        <v>8330000</v>
      </c>
      <c r="N26" s="25">
        <v>0</v>
      </c>
      <c r="O26" s="25">
        <v>8330000</v>
      </c>
      <c r="P26" s="25">
        <f t="shared" si="7"/>
        <v>8330000</v>
      </c>
      <c r="Q26" s="25">
        <v>0</v>
      </c>
      <c r="R26" s="25">
        <f t="shared" si="9"/>
        <v>8330000</v>
      </c>
      <c r="S26" s="25">
        <v>0</v>
      </c>
    </row>
    <row r="27" spans="1:22" s="4" customFormat="1" ht="18.75" x14ac:dyDescent="0.25">
      <c r="A27" s="7" t="s">
        <v>86</v>
      </c>
      <c r="B27" s="7" t="s">
        <v>26</v>
      </c>
      <c r="C27" s="24">
        <f>C28</f>
        <v>4806319.7</v>
      </c>
      <c r="D27" s="24">
        <f t="shared" ref="D27:O27" si="17">D28</f>
        <v>5700000</v>
      </c>
      <c r="E27" s="24">
        <f t="shared" si="17"/>
        <v>4800000</v>
      </c>
      <c r="F27" s="24">
        <f t="shared" si="0"/>
        <v>-6319.7000000001863</v>
      </c>
      <c r="G27" s="24">
        <f t="shared" si="2"/>
        <v>99.868512700060293</v>
      </c>
      <c r="H27" s="24">
        <f t="shared" si="1"/>
        <v>-900000</v>
      </c>
      <c r="I27" s="24">
        <f t="shared" si="3"/>
        <v>84.210526315789465</v>
      </c>
      <c r="J27" s="24">
        <f t="shared" si="17"/>
        <v>4900000</v>
      </c>
      <c r="K27" s="24">
        <f t="shared" si="13"/>
        <v>93680.299999999814</v>
      </c>
      <c r="L27" s="24">
        <f t="shared" si="4"/>
        <v>101.94910671464487</v>
      </c>
      <c r="M27" s="24">
        <f t="shared" si="5"/>
        <v>-800000</v>
      </c>
      <c r="N27" s="24">
        <f t="shared" si="6"/>
        <v>85.964912280701753</v>
      </c>
      <c r="O27" s="24">
        <f t="shared" si="17"/>
        <v>5000000</v>
      </c>
      <c r="P27" s="24">
        <f t="shared" si="7"/>
        <v>193680.29999999981</v>
      </c>
      <c r="Q27" s="24">
        <f t="shared" si="8"/>
        <v>104.02970072922948</v>
      </c>
      <c r="R27" s="24">
        <f t="shared" si="9"/>
        <v>-700000</v>
      </c>
      <c r="S27" s="24">
        <f t="shared" si="10"/>
        <v>87.719298245614027</v>
      </c>
    </row>
    <row r="28" spans="1:22" ht="47.25" x14ac:dyDescent="0.25">
      <c r="A28" s="2" t="s">
        <v>86</v>
      </c>
      <c r="B28" s="6" t="s">
        <v>27</v>
      </c>
      <c r="C28" s="25">
        <v>4806319.7</v>
      </c>
      <c r="D28" s="25">
        <v>5700000</v>
      </c>
      <c r="E28" s="25">
        <v>4800000</v>
      </c>
      <c r="F28" s="25">
        <f t="shared" si="0"/>
        <v>-6319.7000000001863</v>
      </c>
      <c r="G28" s="25">
        <f t="shared" si="2"/>
        <v>99.868512700060293</v>
      </c>
      <c r="H28" s="25">
        <f t="shared" si="1"/>
        <v>-900000</v>
      </c>
      <c r="I28" s="25">
        <f t="shared" si="3"/>
        <v>84.210526315789465</v>
      </c>
      <c r="J28" s="25">
        <v>4900000</v>
      </c>
      <c r="K28" s="25">
        <f t="shared" si="13"/>
        <v>93680.299999999814</v>
      </c>
      <c r="L28" s="25">
        <f t="shared" si="4"/>
        <v>101.94910671464487</v>
      </c>
      <c r="M28" s="25">
        <f t="shared" si="5"/>
        <v>-800000</v>
      </c>
      <c r="N28" s="25">
        <f t="shared" si="6"/>
        <v>85.964912280701753</v>
      </c>
      <c r="O28" s="25">
        <v>5000000</v>
      </c>
      <c r="P28" s="25">
        <f t="shared" si="7"/>
        <v>193680.29999999981</v>
      </c>
      <c r="Q28" s="25">
        <f t="shared" si="8"/>
        <v>104.02970072922948</v>
      </c>
      <c r="R28" s="25">
        <f t="shared" si="9"/>
        <v>-700000</v>
      </c>
      <c r="S28" s="25">
        <f t="shared" si="10"/>
        <v>87.719298245614027</v>
      </c>
    </row>
    <row r="29" spans="1:22" s="4" customFormat="1" ht="18.75" x14ac:dyDescent="0.25">
      <c r="A29" s="13"/>
      <c r="B29" s="14" t="s">
        <v>14</v>
      </c>
      <c r="C29" s="23">
        <f>C30+C33+C35+C37+C40+C42</f>
        <v>101580453.31000002</v>
      </c>
      <c r="D29" s="23">
        <f t="shared" ref="D29:E29" si="18">D30+D33+D35+D37+D40+D42</f>
        <v>95936000</v>
      </c>
      <c r="E29" s="23">
        <f t="shared" si="18"/>
        <v>131570000</v>
      </c>
      <c r="F29" s="23">
        <f t="shared" si="0"/>
        <v>29989546.689999983</v>
      </c>
      <c r="G29" s="23">
        <f t="shared" si="2"/>
        <v>129.52295024563321</v>
      </c>
      <c r="H29" s="23">
        <f t="shared" si="1"/>
        <v>35634000</v>
      </c>
      <c r="I29" s="23">
        <f t="shared" si="3"/>
        <v>137.14351234156103</v>
      </c>
      <c r="J29" s="23">
        <f t="shared" ref="J29" si="19">J30+J33+J35+J37+J40+J42</f>
        <v>126770000</v>
      </c>
      <c r="K29" s="23">
        <f t="shared" si="13"/>
        <v>25189546.689999983</v>
      </c>
      <c r="L29" s="23">
        <f t="shared" si="4"/>
        <v>124.79763169901135</v>
      </c>
      <c r="M29" s="23">
        <f t="shared" si="5"/>
        <v>30834000</v>
      </c>
      <c r="N29" s="23">
        <f t="shared" si="6"/>
        <v>132.14017678452302</v>
      </c>
      <c r="O29" s="23">
        <f t="shared" ref="O29" si="20">O30+O33+O35+O37+O40+O42</f>
        <v>123970000</v>
      </c>
      <c r="P29" s="23">
        <f t="shared" si="7"/>
        <v>22389546.689999983</v>
      </c>
      <c r="Q29" s="23">
        <f t="shared" si="8"/>
        <v>122.04119588014859</v>
      </c>
      <c r="R29" s="23">
        <f t="shared" si="9"/>
        <v>28034000</v>
      </c>
      <c r="S29" s="23">
        <f t="shared" si="10"/>
        <v>129.22156437625083</v>
      </c>
    </row>
    <row r="30" spans="1:22" s="4" customFormat="1" ht="31.5" x14ac:dyDescent="0.25">
      <c r="A30" s="7" t="s">
        <v>33</v>
      </c>
      <c r="B30" s="8" t="s">
        <v>32</v>
      </c>
      <c r="C30" s="24">
        <f>C31+C32</f>
        <v>74269686.909999996</v>
      </c>
      <c r="D30" s="24">
        <f>D31+D32</f>
        <v>66231000</v>
      </c>
      <c r="E30" s="24">
        <f t="shared" ref="E30" si="21">E31+E32</f>
        <v>108050000</v>
      </c>
      <c r="F30" s="24">
        <f t="shared" si="0"/>
        <v>33780313.090000004</v>
      </c>
      <c r="G30" s="24">
        <f t="shared" si="2"/>
        <v>145.48331155742582</v>
      </c>
      <c r="H30" s="24">
        <f t="shared" si="1"/>
        <v>41819000</v>
      </c>
      <c r="I30" s="24">
        <f t="shared" si="3"/>
        <v>163.14112726668782</v>
      </c>
      <c r="J30" s="24">
        <f t="shared" ref="J30" si="22">J31+J32</f>
        <v>108050000</v>
      </c>
      <c r="K30" s="24">
        <f t="shared" si="13"/>
        <v>33780313.090000004</v>
      </c>
      <c r="L30" s="24">
        <f t="shared" si="4"/>
        <v>145.48331155742582</v>
      </c>
      <c r="M30" s="24">
        <f t="shared" si="5"/>
        <v>41819000</v>
      </c>
      <c r="N30" s="24">
        <f t="shared" si="6"/>
        <v>163.14112726668782</v>
      </c>
      <c r="O30" s="24">
        <f t="shared" ref="O30" si="23">O31+O32</f>
        <v>108050000</v>
      </c>
      <c r="P30" s="24">
        <f t="shared" si="7"/>
        <v>33780313.090000004</v>
      </c>
      <c r="Q30" s="24">
        <f t="shared" si="8"/>
        <v>145.48331155742582</v>
      </c>
      <c r="R30" s="24">
        <f t="shared" si="9"/>
        <v>41819000</v>
      </c>
      <c r="S30" s="24">
        <f t="shared" si="10"/>
        <v>163.14112726668782</v>
      </c>
    </row>
    <row r="31" spans="1:22" ht="18.75" x14ac:dyDescent="0.25">
      <c r="A31" s="11" t="s">
        <v>41</v>
      </c>
      <c r="B31" s="6" t="s">
        <v>28</v>
      </c>
      <c r="C31" s="25">
        <v>72081251.709999993</v>
      </c>
      <c r="D31" s="25">
        <v>61731000</v>
      </c>
      <c r="E31" s="25">
        <v>103350000</v>
      </c>
      <c r="F31" s="25">
        <f t="shared" si="0"/>
        <v>31268748.290000007</v>
      </c>
      <c r="G31" s="25">
        <f t="shared" si="2"/>
        <v>143.37986306869587</v>
      </c>
      <c r="H31" s="25">
        <f t="shared" si="1"/>
        <v>41619000</v>
      </c>
      <c r="I31" s="25">
        <f t="shared" si="3"/>
        <v>167.41993487874811</v>
      </c>
      <c r="J31" s="25">
        <v>103350000</v>
      </c>
      <c r="K31" s="25">
        <f t="shared" si="13"/>
        <v>31268748.290000007</v>
      </c>
      <c r="L31" s="25">
        <f t="shared" si="4"/>
        <v>143.37986306869587</v>
      </c>
      <c r="M31" s="25">
        <f t="shared" si="5"/>
        <v>41619000</v>
      </c>
      <c r="N31" s="25">
        <f t="shared" si="6"/>
        <v>167.41993487874811</v>
      </c>
      <c r="O31" s="25">
        <v>103350000</v>
      </c>
      <c r="P31" s="25">
        <f t="shared" si="7"/>
        <v>31268748.290000007</v>
      </c>
      <c r="Q31" s="25">
        <f t="shared" si="8"/>
        <v>143.37986306869587</v>
      </c>
      <c r="R31" s="25">
        <f t="shared" si="9"/>
        <v>41619000</v>
      </c>
      <c r="S31" s="25">
        <f t="shared" si="10"/>
        <v>167.41993487874811</v>
      </c>
    </row>
    <row r="32" spans="1:22" ht="18.75" x14ac:dyDescent="0.25">
      <c r="A32" s="11" t="s">
        <v>34</v>
      </c>
      <c r="B32" s="6" t="s">
        <v>29</v>
      </c>
      <c r="C32" s="25">
        <v>2188435.2000000002</v>
      </c>
      <c r="D32" s="25">
        <v>4500000</v>
      </c>
      <c r="E32" s="25">
        <v>4700000</v>
      </c>
      <c r="F32" s="25">
        <f t="shared" si="0"/>
        <v>2511564.7999999998</v>
      </c>
      <c r="G32" s="25">
        <f t="shared" si="2"/>
        <v>214.7653263848068</v>
      </c>
      <c r="H32" s="25">
        <f t="shared" si="1"/>
        <v>200000</v>
      </c>
      <c r="I32" s="25">
        <f t="shared" si="3"/>
        <v>104.44444444444446</v>
      </c>
      <c r="J32" s="25">
        <v>4700000</v>
      </c>
      <c r="K32" s="25">
        <f t="shared" si="13"/>
        <v>2511564.7999999998</v>
      </c>
      <c r="L32" s="25">
        <f t="shared" si="4"/>
        <v>214.7653263848068</v>
      </c>
      <c r="M32" s="25">
        <f t="shared" si="5"/>
        <v>200000</v>
      </c>
      <c r="N32" s="25">
        <f t="shared" si="6"/>
        <v>104.44444444444446</v>
      </c>
      <c r="O32" s="25">
        <v>4700000</v>
      </c>
      <c r="P32" s="25">
        <f t="shared" si="7"/>
        <v>2511564.7999999998</v>
      </c>
      <c r="Q32" s="25">
        <f t="shared" si="8"/>
        <v>214.7653263848068</v>
      </c>
      <c r="R32" s="25">
        <f t="shared" si="9"/>
        <v>200000</v>
      </c>
      <c r="S32" s="25">
        <f t="shared" si="10"/>
        <v>104.44444444444446</v>
      </c>
    </row>
    <row r="33" spans="1:19" ht="31.5" x14ac:dyDescent="0.25">
      <c r="A33" s="12" t="s">
        <v>36</v>
      </c>
      <c r="B33" s="8" t="s">
        <v>35</v>
      </c>
      <c r="C33" s="24">
        <f>C34</f>
        <v>1128623.17</v>
      </c>
      <c r="D33" s="24">
        <f t="shared" ref="D33:O33" si="24">D34</f>
        <v>1420000</v>
      </c>
      <c r="E33" s="24">
        <f t="shared" si="24"/>
        <v>1420000</v>
      </c>
      <c r="F33" s="24">
        <f t="shared" si="0"/>
        <v>291376.83000000007</v>
      </c>
      <c r="G33" s="24">
        <f t="shared" si="2"/>
        <v>125.81701649807526</v>
      </c>
      <c r="H33" s="24">
        <f t="shared" si="1"/>
        <v>0</v>
      </c>
      <c r="I33" s="24">
        <f t="shared" si="3"/>
        <v>100</v>
      </c>
      <c r="J33" s="24">
        <f t="shared" si="24"/>
        <v>1420000</v>
      </c>
      <c r="K33" s="24">
        <f t="shared" si="13"/>
        <v>291376.83000000007</v>
      </c>
      <c r="L33" s="24">
        <f t="shared" si="4"/>
        <v>125.81701649807526</v>
      </c>
      <c r="M33" s="24">
        <f t="shared" si="5"/>
        <v>0</v>
      </c>
      <c r="N33" s="24">
        <f t="shared" si="6"/>
        <v>100</v>
      </c>
      <c r="O33" s="24">
        <f t="shared" si="24"/>
        <v>1420000</v>
      </c>
      <c r="P33" s="24">
        <f t="shared" si="7"/>
        <v>291376.83000000007</v>
      </c>
      <c r="Q33" s="24">
        <f t="shared" si="8"/>
        <v>125.81701649807526</v>
      </c>
      <c r="R33" s="24">
        <f t="shared" si="9"/>
        <v>0</v>
      </c>
      <c r="S33" s="24">
        <f t="shared" si="10"/>
        <v>100</v>
      </c>
    </row>
    <row r="34" spans="1:19" ht="31.5" x14ac:dyDescent="0.25">
      <c r="A34" s="11" t="s">
        <v>42</v>
      </c>
      <c r="B34" s="6" t="s">
        <v>43</v>
      </c>
      <c r="C34" s="25">
        <v>1128623.17</v>
      </c>
      <c r="D34" s="25">
        <v>1420000</v>
      </c>
      <c r="E34" s="25">
        <v>1420000</v>
      </c>
      <c r="F34" s="25">
        <f t="shared" si="0"/>
        <v>291376.83000000007</v>
      </c>
      <c r="G34" s="25">
        <f t="shared" si="2"/>
        <v>125.81701649807526</v>
      </c>
      <c r="H34" s="25">
        <f t="shared" si="1"/>
        <v>0</v>
      </c>
      <c r="I34" s="25">
        <f t="shared" si="3"/>
        <v>100</v>
      </c>
      <c r="J34" s="25">
        <v>1420000</v>
      </c>
      <c r="K34" s="25">
        <f t="shared" si="13"/>
        <v>291376.83000000007</v>
      </c>
      <c r="L34" s="25">
        <f t="shared" si="4"/>
        <v>125.81701649807526</v>
      </c>
      <c r="M34" s="25">
        <f t="shared" si="5"/>
        <v>0</v>
      </c>
      <c r="N34" s="25">
        <f t="shared" si="6"/>
        <v>100</v>
      </c>
      <c r="O34" s="25">
        <v>1420000</v>
      </c>
      <c r="P34" s="25">
        <f t="shared" si="7"/>
        <v>291376.83000000007</v>
      </c>
      <c r="Q34" s="25">
        <f t="shared" si="8"/>
        <v>125.81701649807526</v>
      </c>
      <c r="R34" s="25">
        <f t="shared" si="9"/>
        <v>0</v>
      </c>
      <c r="S34" s="25">
        <f t="shared" si="10"/>
        <v>100</v>
      </c>
    </row>
    <row r="35" spans="1:19" ht="47.25" x14ac:dyDescent="0.25">
      <c r="A35" s="12" t="s">
        <v>37</v>
      </c>
      <c r="B35" s="8" t="s">
        <v>38</v>
      </c>
      <c r="C35" s="24">
        <f t="shared" ref="C35:O35" si="25">C36</f>
        <v>12902325.560000001</v>
      </c>
      <c r="D35" s="24">
        <f t="shared" si="25"/>
        <v>12300000</v>
      </c>
      <c r="E35" s="24">
        <f t="shared" si="25"/>
        <v>800000</v>
      </c>
      <c r="F35" s="24">
        <f t="shared" si="0"/>
        <v>-12102325.560000001</v>
      </c>
      <c r="G35" s="24">
        <f t="shared" si="2"/>
        <v>6.2004325986020143</v>
      </c>
      <c r="H35" s="24">
        <f t="shared" si="1"/>
        <v>-11500000</v>
      </c>
      <c r="I35" s="24">
        <f t="shared" si="3"/>
        <v>6.5040650406504072</v>
      </c>
      <c r="J35" s="24">
        <f t="shared" si="25"/>
        <v>900000</v>
      </c>
      <c r="K35" s="24">
        <f t="shared" si="13"/>
        <v>-12002325.560000001</v>
      </c>
      <c r="L35" s="24">
        <f t="shared" si="4"/>
        <v>6.9754866734272669</v>
      </c>
      <c r="M35" s="24">
        <f t="shared" si="5"/>
        <v>-11400000</v>
      </c>
      <c r="N35" s="24">
        <f t="shared" si="6"/>
        <v>7.3170731707317067</v>
      </c>
      <c r="O35" s="24">
        <f t="shared" si="25"/>
        <v>1000000</v>
      </c>
      <c r="P35" s="24">
        <f t="shared" si="7"/>
        <v>-11902325.560000001</v>
      </c>
      <c r="Q35" s="24">
        <f t="shared" si="8"/>
        <v>7.7505407482525186</v>
      </c>
      <c r="R35" s="24">
        <f t="shared" si="9"/>
        <v>-11300000</v>
      </c>
      <c r="S35" s="24">
        <f t="shared" si="10"/>
        <v>8.1300813008130071</v>
      </c>
    </row>
    <row r="36" spans="1:19" ht="31.5" x14ac:dyDescent="0.25">
      <c r="A36" s="11" t="s">
        <v>44</v>
      </c>
      <c r="B36" s="6" t="s">
        <v>45</v>
      </c>
      <c r="C36" s="25">
        <v>12902325.560000001</v>
      </c>
      <c r="D36" s="25">
        <v>12300000</v>
      </c>
      <c r="E36" s="25">
        <v>800000</v>
      </c>
      <c r="F36" s="25">
        <f t="shared" si="0"/>
        <v>-12102325.560000001</v>
      </c>
      <c r="G36" s="25">
        <f t="shared" si="2"/>
        <v>6.2004325986020143</v>
      </c>
      <c r="H36" s="25">
        <f t="shared" si="1"/>
        <v>-11500000</v>
      </c>
      <c r="I36" s="25">
        <f t="shared" si="3"/>
        <v>6.5040650406504072</v>
      </c>
      <c r="J36" s="25">
        <v>900000</v>
      </c>
      <c r="K36" s="25">
        <f t="shared" si="13"/>
        <v>-12002325.560000001</v>
      </c>
      <c r="L36" s="25">
        <f t="shared" si="4"/>
        <v>6.9754866734272669</v>
      </c>
      <c r="M36" s="25">
        <f t="shared" si="5"/>
        <v>-11400000</v>
      </c>
      <c r="N36" s="25">
        <f t="shared" si="6"/>
        <v>7.3170731707317067</v>
      </c>
      <c r="O36" s="25">
        <v>1000000</v>
      </c>
      <c r="P36" s="25">
        <f t="shared" si="7"/>
        <v>-11902325.560000001</v>
      </c>
      <c r="Q36" s="25">
        <f t="shared" si="8"/>
        <v>7.7505407482525186</v>
      </c>
      <c r="R36" s="25">
        <f t="shared" si="9"/>
        <v>-11300000</v>
      </c>
      <c r="S36" s="25">
        <f t="shared" si="10"/>
        <v>8.1300813008130071</v>
      </c>
    </row>
    <row r="37" spans="1:19" ht="47.25" x14ac:dyDescent="0.25">
      <c r="A37" s="12" t="s">
        <v>39</v>
      </c>
      <c r="B37" s="8" t="s">
        <v>40</v>
      </c>
      <c r="C37" s="24">
        <f>C38+C39</f>
        <v>11576792.870000001</v>
      </c>
      <c r="D37" s="24">
        <f>D38+D39</f>
        <v>11435000</v>
      </c>
      <c r="E37" s="24">
        <f t="shared" ref="E37" si="26">E38+E39</f>
        <v>17500000</v>
      </c>
      <c r="F37" s="24">
        <f t="shared" si="0"/>
        <v>5923207.129999999</v>
      </c>
      <c r="G37" s="24">
        <f t="shared" si="2"/>
        <v>151.16449086127597</v>
      </c>
      <c r="H37" s="24">
        <f t="shared" si="1"/>
        <v>6065000</v>
      </c>
      <c r="I37" s="24">
        <f t="shared" si="3"/>
        <v>153.03891560996939</v>
      </c>
      <c r="J37" s="24">
        <f t="shared" ref="J37" si="27">J38+J39</f>
        <v>12500000</v>
      </c>
      <c r="K37" s="24">
        <f t="shared" si="13"/>
        <v>923207.12999999896</v>
      </c>
      <c r="L37" s="24">
        <f t="shared" si="4"/>
        <v>107.97463632948283</v>
      </c>
      <c r="M37" s="24">
        <f t="shared" si="5"/>
        <v>1065000</v>
      </c>
      <c r="N37" s="24">
        <f t="shared" si="6"/>
        <v>109.31351114997814</v>
      </c>
      <c r="O37" s="24">
        <f t="shared" ref="O37" si="28">O38+O39</f>
        <v>9500000</v>
      </c>
      <c r="P37" s="24">
        <f t="shared" si="7"/>
        <v>-2076792.870000001</v>
      </c>
      <c r="Q37" s="24">
        <f t="shared" si="8"/>
        <v>82.060723610406967</v>
      </c>
      <c r="R37" s="24">
        <f t="shared" si="9"/>
        <v>-1935000</v>
      </c>
      <c r="S37" s="24">
        <f t="shared" si="10"/>
        <v>83.078268473983385</v>
      </c>
    </row>
    <row r="38" spans="1:19" ht="18.75" x14ac:dyDescent="0.25">
      <c r="A38" s="11" t="s">
        <v>47</v>
      </c>
      <c r="B38" s="6" t="s">
        <v>30</v>
      </c>
      <c r="C38" s="25">
        <v>4619608.34</v>
      </c>
      <c r="D38" s="25">
        <v>1385000</v>
      </c>
      <c r="E38" s="25">
        <v>2500000</v>
      </c>
      <c r="F38" s="25">
        <f t="shared" si="0"/>
        <v>-2119608.34</v>
      </c>
      <c r="G38" s="25">
        <f t="shared" si="2"/>
        <v>54.117141887400791</v>
      </c>
      <c r="H38" s="25">
        <f t="shared" si="1"/>
        <v>1115000</v>
      </c>
      <c r="I38" s="25">
        <f t="shared" si="3"/>
        <v>180.50541516245485</v>
      </c>
      <c r="J38" s="25">
        <v>2500000</v>
      </c>
      <c r="K38" s="25">
        <f t="shared" si="13"/>
        <v>-2119608.34</v>
      </c>
      <c r="L38" s="25">
        <f t="shared" si="4"/>
        <v>54.117141887400791</v>
      </c>
      <c r="M38" s="25">
        <f t="shared" si="5"/>
        <v>1115000</v>
      </c>
      <c r="N38" s="25">
        <f t="shared" si="6"/>
        <v>180.50541516245485</v>
      </c>
      <c r="O38" s="25">
        <v>2500000</v>
      </c>
      <c r="P38" s="25">
        <f t="shared" si="7"/>
        <v>-2119608.34</v>
      </c>
      <c r="Q38" s="25">
        <f t="shared" si="8"/>
        <v>54.117141887400791</v>
      </c>
      <c r="R38" s="25">
        <f t="shared" si="9"/>
        <v>1115000</v>
      </c>
      <c r="S38" s="25">
        <f t="shared" si="10"/>
        <v>180.50541516245485</v>
      </c>
    </row>
    <row r="39" spans="1:19" ht="18.75" x14ac:dyDescent="0.25">
      <c r="A39" s="11" t="s">
        <v>46</v>
      </c>
      <c r="B39" s="6" t="s">
        <v>31</v>
      </c>
      <c r="C39" s="25">
        <v>6957184.5300000003</v>
      </c>
      <c r="D39" s="25">
        <v>10050000</v>
      </c>
      <c r="E39" s="25">
        <v>15000000</v>
      </c>
      <c r="F39" s="25">
        <f t="shared" si="0"/>
        <v>8042815.4699999997</v>
      </c>
      <c r="G39" s="25">
        <f t="shared" si="2"/>
        <v>215.60445802923098</v>
      </c>
      <c r="H39" s="25">
        <f t="shared" si="1"/>
        <v>4950000</v>
      </c>
      <c r="I39" s="25">
        <f t="shared" si="3"/>
        <v>149.25373134328359</v>
      </c>
      <c r="J39" s="25">
        <v>10000000</v>
      </c>
      <c r="K39" s="25">
        <f t="shared" si="13"/>
        <v>3042815.4699999997</v>
      </c>
      <c r="L39" s="25">
        <f t="shared" si="4"/>
        <v>143.73630535282064</v>
      </c>
      <c r="M39" s="25">
        <f t="shared" si="5"/>
        <v>-50000</v>
      </c>
      <c r="N39" s="25">
        <f t="shared" si="6"/>
        <v>99.50248756218906</v>
      </c>
      <c r="O39" s="25">
        <v>7000000</v>
      </c>
      <c r="P39" s="25">
        <f t="shared" si="7"/>
        <v>42815.469999999739</v>
      </c>
      <c r="Q39" s="25">
        <f t="shared" si="8"/>
        <v>100.61541374697444</v>
      </c>
      <c r="R39" s="25">
        <f t="shared" si="9"/>
        <v>-3050000</v>
      </c>
      <c r="S39" s="25">
        <f t="shared" si="10"/>
        <v>69.651741293532339</v>
      </c>
    </row>
    <row r="40" spans="1:19" s="4" customFormat="1" ht="31.5" x14ac:dyDescent="0.25">
      <c r="A40" s="12" t="s">
        <v>49</v>
      </c>
      <c r="B40" s="8" t="s">
        <v>50</v>
      </c>
      <c r="C40" s="24">
        <f>C41</f>
        <v>3503949.29</v>
      </c>
      <c r="D40" s="24">
        <f t="shared" ref="D40:O40" si="29">D41</f>
        <v>4550000</v>
      </c>
      <c r="E40" s="24">
        <f t="shared" si="29"/>
        <v>3800000</v>
      </c>
      <c r="F40" s="24">
        <f t="shared" si="0"/>
        <v>296050.70999999996</v>
      </c>
      <c r="G40" s="24">
        <f t="shared" si="2"/>
        <v>108.44905806270957</v>
      </c>
      <c r="H40" s="24">
        <f t="shared" si="1"/>
        <v>-750000</v>
      </c>
      <c r="I40" s="24">
        <f t="shared" si="3"/>
        <v>83.516483516483518</v>
      </c>
      <c r="J40" s="24">
        <f t="shared" si="29"/>
        <v>3900000</v>
      </c>
      <c r="K40" s="24">
        <f t="shared" si="13"/>
        <v>396050.70999999996</v>
      </c>
      <c r="L40" s="24">
        <f t="shared" si="4"/>
        <v>111.30298064330719</v>
      </c>
      <c r="M40" s="24">
        <f t="shared" si="5"/>
        <v>-650000</v>
      </c>
      <c r="N40" s="24">
        <f t="shared" si="6"/>
        <v>85.714285714285708</v>
      </c>
      <c r="O40" s="24">
        <f t="shared" si="29"/>
        <v>4000000</v>
      </c>
      <c r="P40" s="24">
        <f t="shared" si="7"/>
        <v>496050.70999999996</v>
      </c>
      <c r="Q40" s="24">
        <f t="shared" si="8"/>
        <v>114.15690322390482</v>
      </c>
      <c r="R40" s="24">
        <f t="shared" si="9"/>
        <v>-550000</v>
      </c>
      <c r="S40" s="24">
        <f t="shared" si="10"/>
        <v>87.912087912087912</v>
      </c>
    </row>
    <row r="41" spans="1:19" ht="18.75" x14ac:dyDescent="0.25">
      <c r="A41" s="11" t="s">
        <v>53</v>
      </c>
      <c r="B41" s="6" t="s">
        <v>51</v>
      </c>
      <c r="C41" s="25">
        <v>3503949.29</v>
      </c>
      <c r="D41" s="25">
        <v>4550000</v>
      </c>
      <c r="E41" s="25">
        <v>3800000</v>
      </c>
      <c r="F41" s="25">
        <f t="shared" si="0"/>
        <v>296050.70999999996</v>
      </c>
      <c r="G41" s="25">
        <f t="shared" si="2"/>
        <v>108.44905806270957</v>
      </c>
      <c r="H41" s="25">
        <f t="shared" si="1"/>
        <v>-750000</v>
      </c>
      <c r="I41" s="25">
        <f t="shared" si="3"/>
        <v>83.516483516483518</v>
      </c>
      <c r="J41" s="25">
        <v>3900000</v>
      </c>
      <c r="K41" s="25">
        <f t="shared" si="13"/>
        <v>396050.70999999996</v>
      </c>
      <c r="L41" s="25">
        <f t="shared" si="4"/>
        <v>111.30298064330719</v>
      </c>
      <c r="M41" s="25">
        <f t="shared" si="5"/>
        <v>-650000</v>
      </c>
      <c r="N41" s="25">
        <f t="shared" si="6"/>
        <v>85.714285714285708</v>
      </c>
      <c r="O41" s="25">
        <v>4000000</v>
      </c>
      <c r="P41" s="25">
        <f t="shared" si="7"/>
        <v>496050.70999999996</v>
      </c>
      <c r="Q41" s="25">
        <f t="shared" si="8"/>
        <v>114.15690322390482</v>
      </c>
      <c r="R41" s="25">
        <f t="shared" si="9"/>
        <v>-550000</v>
      </c>
      <c r="S41" s="25">
        <f t="shared" si="10"/>
        <v>87.912087912087912</v>
      </c>
    </row>
    <row r="42" spans="1:19" s="4" customFormat="1" ht="18.75" x14ac:dyDescent="0.25">
      <c r="A42" s="12"/>
      <c r="B42" s="5" t="s">
        <v>52</v>
      </c>
      <c r="C42" s="24">
        <v>-1800924.49</v>
      </c>
      <c r="D42" s="24"/>
      <c r="E42" s="24"/>
      <c r="F42" s="24">
        <f t="shared" si="0"/>
        <v>1800924.49</v>
      </c>
      <c r="G42" s="24">
        <f t="shared" si="2"/>
        <v>0</v>
      </c>
      <c r="H42" s="24">
        <f t="shared" si="1"/>
        <v>0</v>
      </c>
      <c r="I42" s="24">
        <v>0</v>
      </c>
      <c r="J42" s="24">
        <v>0</v>
      </c>
      <c r="K42" s="24">
        <f t="shared" si="13"/>
        <v>1800924.49</v>
      </c>
      <c r="L42" s="24">
        <f t="shared" si="4"/>
        <v>0</v>
      </c>
      <c r="M42" s="24">
        <f t="shared" si="5"/>
        <v>0</v>
      </c>
      <c r="N42" s="24">
        <v>0</v>
      </c>
      <c r="O42" s="24">
        <v>0</v>
      </c>
      <c r="P42" s="24">
        <f t="shared" si="7"/>
        <v>1800924.49</v>
      </c>
      <c r="Q42" s="24">
        <f t="shared" si="8"/>
        <v>0</v>
      </c>
      <c r="R42" s="24">
        <f t="shared" si="9"/>
        <v>0</v>
      </c>
      <c r="S42" s="24">
        <v>0</v>
      </c>
    </row>
    <row r="43" spans="1:19" ht="18.75" hidden="1" customHeight="1" x14ac:dyDescent="0.25">
      <c r="A43" s="2"/>
      <c r="B43" s="6"/>
      <c r="C43" s="25"/>
      <c r="D43" s="25"/>
      <c r="E43" s="25"/>
      <c r="F43" s="25">
        <f t="shared" si="0"/>
        <v>0</v>
      </c>
      <c r="G43" s="25" t="e">
        <f t="shared" si="2"/>
        <v>#DIV/0!</v>
      </c>
      <c r="H43" s="25">
        <f t="shared" si="1"/>
        <v>0</v>
      </c>
      <c r="I43" s="25" t="e">
        <f t="shared" si="3"/>
        <v>#DIV/0!</v>
      </c>
      <c r="J43" s="25"/>
      <c r="K43" s="25">
        <f t="shared" si="13"/>
        <v>0</v>
      </c>
      <c r="L43" s="25" t="e">
        <f t="shared" si="4"/>
        <v>#DIV/0!</v>
      </c>
      <c r="M43" s="25">
        <f t="shared" si="5"/>
        <v>0</v>
      </c>
      <c r="N43" s="25" t="e">
        <f t="shared" si="6"/>
        <v>#DIV/0!</v>
      </c>
      <c r="O43" s="25"/>
      <c r="P43" s="25">
        <f t="shared" si="7"/>
        <v>0</v>
      </c>
      <c r="Q43" s="25" t="e">
        <f t="shared" si="8"/>
        <v>#DIV/0!</v>
      </c>
      <c r="R43" s="25">
        <f t="shared" si="9"/>
        <v>0</v>
      </c>
      <c r="S43" s="25" t="e">
        <f t="shared" si="10"/>
        <v>#DIV/0!</v>
      </c>
    </row>
    <row r="44" spans="1:19" ht="18.75" hidden="1" customHeight="1" x14ac:dyDescent="0.25">
      <c r="A44" s="2"/>
      <c r="B44" s="6"/>
      <c r="C44" s="25"/>
      <c r="D44" s="25"/>
      <c r="E44" s="25"/>
      <c r="F44" s="25">
        <f t="shared" si="0"/>
        <v>0</v>
      </c>
      <c r="G44" s="25" t="e">
        <f t="shared" si="2"/>
        <v>#DIV/0!</v>
      </c>
      <c r="H44" s="25">
        <f t="shared" si="1"/>
        <v>0</v>
      </c>
      <c r="I44" s="25" t="e">
        <f t="shared" si="3"/>
        <v>#DIV/0!</v>
      </c>
      <c r="J44" s="25"/>
      <c r="K44" s="25">
        <f t="shared" si="13"/>
        <v>0</v>
      </c>
      <c r="L44" s="25" t="e">
        <f t="shared" si="4"/>
        <v>#DIV/0!</v>
      </c>
      <c r="M44" s="25">
        <f t="shared" si="5"/>
        <v>0</v>
      </c>
      <c r="N44" s="25" t="e">
        <f t="shared" si="6"/>
        <v>#DIV/0!</v>
      </c>
      <c r="O44" s="25"/>
      <c r="P44" s="25">
        <f t="shared" si="7"/>
        <v>0</v>
      </c>
      <c r="Q44" s="25" t="e">
        <f t="shared" si="8"/>
        <v>#DIV/0!</v>
      </c>
      <c r="R44" s="25">
        <f t="shared" si="9"/>
        <v>0</v>
      </c>
      <c r="S44" s="25" t="e">
        <f t="shared" si="10"/>
        <v>#DIV/0!</v>
      </c>
    </row>
    <row r="45" spans="1:19" s="4" customFormat="1" ht="18.75" x14ac:dyDescent="0.25">
      <c r="A45" s="18" t="s">
        <v>15</v>
      </c>
      <c r="B45" s="19" t="s">
        <v>16</v>
      </c>
      <c r="C45" s="26">
        <f>C46+C51+C52+C53</f>
        <v>504488038.29000002</v>
      </c>
      <c r="D45" s="26">
        <f>D46+D51+D52+D53</f>
        <v>505661488.41000003</v>
      </c>
      <c r="E45" s="26">
        <f>E46+E51+E52+E53</f>
        <v>681721401.08999991</v>
      </c>
      <c r="F45" s="26">
        <f t="shared" si="0"/>
        <v>177233362.79999989</v>
      </c>
      <c r="G45" s="26">
        <f t="shared" si="2"/>
        <v>135.13133104220779</v>
      </c>
      <c r="H45" s="26">
        <f t="shared" si="1"/>
        <v>176059912.67999989</v>
      </c>
      <c r="I45" s="26">
        <f t="shared" si="3"/>
        <v>134.81774204984484</v>
      </c>
      <c r="J45" s="26">
        <f>J46+J51+J52+J53</f>
        <v>663707810.63999999</v>
      </c>
      <c r="K45" s="26">
        <f t="shared" si="13"/>
        <v>159219772.34999996</v>
      </c>
      <c r="L45" s="26">
        <f t="shared" si="4"/>
        <v>131.56066353717472</v>
      </c>
      <c r="M45" s="26">
        <f t="shared" si="5"/>
        <v>158046322.22999996</v>
      </c>
      <c r="N45" s="26">
        <f t="shared" si="6"/>
        <v>131.25536072105476</v>
      </c>
      <c r="O45" s="26">
        <f>O46+O51+O52+O53</f>
        <v>694075046.73000002</v>
      </c>
      <c r="P45" s="26">
        <f t="shared" si="7"/>
        <v>189587008.44</v>
      </c>
      <c r="Q45" s="26">
        <f t="shared" si="8"/>
        <v>137.58008001193039</v>
      </c>
      <c r="R45" s="26">
        <f t="shared" si="9"/>
        <v>188413558.31999999</v>
      </c>
      <c r="S45" s="26">
        <f t="shared" si="10"/>
        <v>137.26080839425737</v>
      </c>
    </row>
    <row r="46" spans="1:19" s="4" customFormat="1" ht="47.25" x14ac:dyDescent="0.25">
      <c r="A46" s="7" t="s">
        <v>17</v>
      </c>
      <c r="B46" s="8" t="s">
        <v>65</v>
      </c>
      <c r="C46" s="24">
        <f>C47+C48+C49+C50</f>
        <v>504491196.81</v>
      </c>
      <c r="D46" s="24">
        <f>D47+D48+D49+D50</f>
        <v>524519710.06</v>
      </c>
      <c r="E46" s="24">
        <f t="shared" ref="E46" si="30">E47+E48+E49+E50</f>
        <v>681721401.08999991</v>
      </c>
      <c r="F46" s="24">
        <f t="shared" si="0"/>
        <v>177230204.27999991</v>
      </c>
      <c r="G46" s="24">
        <f t="shared" si="2"/>
        <v>135.13048501156459</v>
      </c>
      <c r="H46" s="24">
        <f t="shared" si="1"/>
        <v>157201691.02999991</v>
      </c>
      <c r="I46" s="24">
        <f t="shared" si="3"/>
        <v>129.97059748470033</v>
      </c>
      <c r="J46" s="24">
        <f t="shared" ref="J46" si="31">J47+J48+J49+J50</f>
        <v>663707810.63999999</v>
      </c>
      <c r="K46" s="24">
        <f t="shared" si="13"/>
        <v>159216613.82999998</v>
      </c>
      <c r="L46" s="24">
        <f t="shared" si="4"/>
        <v>131.55983986177736</v>
      </c>
      <c r="M46" s="24">
        <f t="shared" si="5"/>
        <v>139188100.57999998</v>
      </c>
      <c r="N46" s="24">
        <f t="shared" si="6"/>
        <v>126.53629556915568</v>
      </c>
      <c r="O46" s="24">
        <f t="shared" ref="O46" si="32">O47+O48+O49+O50</f>
        <v>694075046.73000002</v>
      </c>
      <c r="P46" s="24">
        <f t="shared" si="7"/>
        <v>189583849.92000002</v>
      </c>
      <c r="Q46" s="24">
        <f t="shared" si="8"/>
        <v>137.57921865015228</v>
      </c>
      <c r="R46" s="24">
        <f t="shared" si="9"/>
        <v>169555336.67000002</v>
      </c>
      <c r="S46" s="24">
        <f t="shared" si="10"/>
        <v>132.32582749857093</v>
      </c>
    </row>
    <row r="47" spans="1:19" ht="18.75" x14ac:dyDescent="0.25">
      <c r="A47" s="2" t="s">
        <v>55</v>
      </c>
      <c r="B47" s="6" t="s">
        <v>56</v>
      </c>
      <c r="C47" s="25">
        <v>53593900</v>
      </c>
      <c r="D47" s="25">
        <v>2721700</v>
      </c>
      <c r="E47" s="25">
        <v>54356000</v>
      </c>
      <c r="F47" s="25">
        <f t="shared" si="0"/>
        <v>762100</v>
      </c>
      <c r="G47" s="25">
        <f t="shared" si="2"/>
        <v>101.42199018918198</v>
      </c>
      <c r="H47" s="25">
        <f t="shared" si="1"/>
        <v>51634300</v>
      </c>
      <c r="I47" s="25">
        <f t="shared" si="3"/>
        <v>1997.1341441011134</v>
      </c>
      <c r="J47" s="25">
        <v>0</v>
      </c>
      <c r="K47" s="25">
        <f t="shared" si="13"/>
        <v>-53593900</v>
      </c>
      <c r="L47" s="25">
        <f t="shared" si="4"/>
        <v>0</v>
      </c>
      <c r="M47" s="25">
        <f t="shared" si="5"/>
        <v>-2721700</v>
      </c>
      <c r="N47" s="25">
        <f t="shared" si="6"/>
        <v>0</v>
      </c>
      <c r="O47" s="25">
        <v>0</v>
      </c>
      <c r="P47" s="25">
        <f t="shared" si="7"/>
        <v>-53593900</v>
      </c>
      <c r="Q47" s="25">
        <f t="shared" si="8"/>
        <v>0</v>
      </c>
      <c r="R47" s="25">
        <f t="shared" si="9"/>
        <v>-2721700</v>
      </c>
      <c r="S47" s="25">
        <f t="shared" si="10"/>
        <v>0</v>
      </c>
    </row>
    <row r="48" spans="1:19" ht="18.75" x14ac:dyDescent="0.25">
      <c r="A48" s="2" t="s">
        <v>57</v>
      </c>
      <c r="B48" s="6" t="s">
        <v>58</v>
      </c>
      <c r="C48" s="25">
        <v>66774801.969999999</v>
      </c>
      <c r="D48" s="25">
        <v>90747870.950000003</v>
      </c>
      <c r="E48" s="25">
        <v>50229313.530000001</v>
      </c>
      <c r="F48" s="25">
        <f t="shared" si="0"/>
        <v>-16545488.439999998</v>
      </c>
      <c r="G48" s="25">
        <f t="shared" si="2"/>
        <v>75.221958056223954</v>
      </c>
      <c r="H48" s="25">
        <f t="shared" si="1"/>
        <v>-40518557.420000002</v>
      </c>
      <c r="I48" s="25">
        <f t="shared" si="3"/>
        <v>55.350404372214093</v>
      </c>
      <c r="J48" s="25">
        <v>44486236.469999999</v>
      </c>
      <c r="K48" s="25">
        <f t="shared" si="13"/>
        <v>-22288565.5</v>
      </c>
      <c r="L48" s="25">
        <f t="shared" si="4"/>
        <v>66.621292999096255</v>
      </c>
      <c r="M48" s="25">
        <f t="shared" si="5"/>
        <v>-46261634.480000004</v>
      </c>
      <c r="N48" s="25">
        <f t="shared" si="6"/>
        <v>49.021796328985943</v>
      </c>
      <c r="O48" s="25">
        <v>42113658.82</v>
      </c>
      <c r="P48" s="25">
        <f t="shared" si="7"/>
        <v>-24661143.149999999</v>
      </c>
      <c r="Q48" s="25">
        <f t="shared" si="8"/>
        <v>63.06818976254015</v>
      </c>
      <c r="R48" s="25">
        <f t="shared" si="9"/>
        <v>-48634212.130000003</v>
      </c>
      <c r="S48" s="25">
        <f t="shared" si="10"/>
        <v>46.407324358280164</v>
      </c>
    </row>
    <row r="49" spans="1:19" ht="18.75" x14ac:dyDescent="0.25">
      <c r="A49" s="2" t="s">
        <v>59</v>
      </c>
      <c r="B49" s="6" t="s">
        <v>60</v>
      </c>
      <c r="C49" s="25">
        <v>362946823.42000002</v>
      </c>
      <c r="D49" s="25">
        <v>408006934.74000001</v>
      </c>
      <c r="E49" s="25">
        <v>557246087.55999994</v>
      </c>
      <c r="F49" s="25">
        <f t="shared" si="0"/>
        <v>194299264.13999993</v>
      </c>
      <c r="G49" s="25">
        <f t="shared" si="2"/>
        <v>153.53381035523154</v>
      </c>
      <c r="H49" s="25">
        <f t="shared" si="1"/>
        <v>149239152.81999993</v>
      </c>
      <c r="I49" s="25">
        <f t="shared" si="3"/>
        <v>136.57760202411797</v>
      </c>
      <c r="J49" s="25">
        <v>595821574.16999996</v>
      </c>
      <c r="K49" s="25">
        <f t="shared" si="13"/>
        <v>232874750.74999994</v>
      </c>
      <c r="L49" s="25">
        <f t="shared" si="4"/>
        <v>164.16222314763687</v>
      </c>
      <c r="M49" s="25">
        <f t="shared" si="5"/>
        <v>187814639.42999995</v>
      </c>
      <c r="N49" s="25">
        <f t="shared" si="6"/>
        <v>146.03221745475571</v>
      </c>
      <c r="O49" s="25">
        <v>628561387.90999997</v>
      </c>
      <c r="P49" s="25">
        <f t="shared" si="7"/>
        <v>265614564.48999995</v>
      </c>
      <c r="Q49" s="25">
        <f t="shared" si="8"/>
        <v>173.18277702147907</v>
      </c>
      <c r="R49" s="25">
        <f t="shared" si="9"/>
        <v>220554453.16999996</v>
      </c>
      <c r="S49" s="25">
        <f t="shared" si="10"/>
        <v>154.0565452179255</v>
      </c>
    </row>
    <row r="50" spans="1:19" ht="18.75" x14ac:dyDescent="0.25">
      <c r="A50" s="2" t="s">
        <v>61</v>
      </c>
      <c r="B50" s="6" t="s">
        <v>18</v>
      </c>
      <c r="C50" s="25">
        <v>21175671.420000002</v>
      </c>
      <c r="D50" s="25">
        <v>23043204.370000001</v>
      </c>
      <c r="E50" s="25">
        <v>19890000</v>
      </c>
      <c r="F50" s="25">
        <f t="shared" si="0"/>
        <v>-1285671.4200000018</v>
      </c>
      <c r="G50" s="25">
        <f t="shared" si="2"/>
        <v>93.928544722384999</v>
      </c>
      <c r="H50" s="25">
        <f t="shared" si="1"/>
        <v>-3153204.370000001</v>
      </c>
      <c r="I50" s="25">
        <f t="shared" si="3"/>
        <v>86.316120278370818</v>
      </c>
      <c r="J50" s="25">
        <v>23400000</v>
      </c>
      <c r="K50" s="25">
        <f t="shared" si="13"/>
        <v>2224328.5799999982</v>
      </c>
      <c r="L50" s="25">
        <f t="shared" si="4"/>
        <v>110.50417026162943</v>
      </c>
      <c r="M50" s="25">
        <f t="shared" si="5"/>
        <v>356795.62999999896</v>
      </c>
      <c r="N50" s="25">
        <f t="shared" si="6"/>
        <v>101.54837679808331</v>
      </c>
      <c r="O50" s="25">
        <v>23400000</v>
      </c>
      <c r="P50" s="25">
        <f t="shared" si="7"/>
        <v>2224328.5799999982</v>
      </c>
      <c r="Q50" s="25">
        <f t="shared" si="8"/>
        <v>110.50417026162943</v>
      </c>
      <c r="R50" s="25">
        <f t="shared" si="9"/>
        <v>356795.62999999896</v>
      </c>
      <c r="S50" s="25">
        <f t="shared" si="10"/>
        <v>101.54837679808331</v>
      </c>
    </row>
    <row r="51" spans="1:19" ht="43.5" customHeight="1" x14ac:dyDescent="0.25">
      <c r="A51" s="7" t="s">
        <v>62</v>
      </c>
      <c r="B51" s="31" t="s">
        <v>63</v>
      </c>
      <c r="C51" s="24">
        <v>0</v>
      </c>
      <c r="D51" s="24">
        <v>0</v>
      </c>
      <c r="E51" s="24">
        <v>0</v>
      </c>
      <c r="F51" s="24">
        <f t="shared" si="0"/>
        <v>0</v>
      </c>
      <c r="G51" s="24">
        <v>0</v>
      </c>
      <c r="H51" s="24">
        <f t="shared" si="1"/>
        <v>0</v>
      </c>
      <c r="I51" s="24">
        <v>0</v>
      </c>
      <c r="J51" s="24">
        <v>0</v>
      </c>
      <c r="K51" s="24">
        <f t="shared" si="13"/>
        <v>0</v>
      </c>
      <c r="L51" s="24">
        <v>0</v>
      </c>
      <c r="M51" s="24">
        <f t="shared" si="5"/>
        <v>0</v>
      </c>
      <c r="N51" s="24">
        <v>0</v>
      </c>
      <c r="O51" s="24">
        <v>0</v>
      </c>
      <c r="P51" s="24">
        <f t="shared" si="7"/>
        <v>0</v>
      </c>
      <c r="Q51" s="24">
        <v>0</v>
      </c>
      <c r="R51" s="24">
        <f t="shared" si="9"/>
        <v>0</v>
      </c>
      <c r="S51" s="24">
        <v>0</v>
      </c>
    </row>
    <row r="52" spans="1:19" ht="51" customHeight="1" x14ac:dyDescent="0.25">
      <c r="A52" s="7" t="s">
        <v>97</v>
      </c>
      <c r="B52" s="31" t="s">
        <v>98</v>
      </c>
      <c r="C52" s="24">
        <v>1725510</v>
      </c>
      <c r="D52" s="24">
        <v>0</v>
      </c>
      <c r="E52" s="24">
        <v>0</v>
      </c>
      <c r="F52" s="24">
        <f t="shared" si="0"/>
        <v>-1725510</v>
      </c>
      <c r="G52" s="24">
        <f t="shared" si="2"/>
        <v>0</v>
      </c>
      <c r="H52" s="24">
        <f t="shared" si="1"/>
        <v>0</v>
      </c>
      <c r="I52" s="24">
        <v>0</v>
      </c>
      <c r="J52" s="24">
        <v>0</v>
      </c>
      <c r="K52" s="24">
        <f t="shared" si="13"/>
        <v>-1725510</v>
      </c>
      <c r="L52" s="24">
        <f t="shared" si="4"/>
        <v>0</v>
      </c>
      <c r="M52" s="24">
        <f t="shared" si="5"/>
        <v>0</v>
      </c>
      <c r="N52" s="24">
        <v>0</v>
      </c>
      <c r="O52" s="24">
        <v>0</v>
      </c>
      <c r="P52" s="24">
        <f t="shared" si="7"/>
        <v>-1725510</v>
      </c>
      <c r="Q52" s="24">
        <f t="shared" si="8"/>
        <v>0</v>
      </c>
      <c r="R52" s="24">
        <f t="shared" si="9"/>
        <v>0</v>
      </c>
      <c r="S52" s="24">
        <v>0</v>
      </c>
    </row>
    <row r="53" spans="1:19" ht="39" x14ac:dyDescent="0.25">
      <c r="A53" s="7" t="s">
        <v>66</v>
      </c>
      <c r="B53" s="17" t="s">
        <v>67</v>
      </c>
      <c r="C53" s="24">
        <v>-1728668.52</v>
      </c>
      <c r="D53" s="24">
        <v>-18858221.649999999</v>
      </c>
      <c r="E53" s="24">
        <v>0</v>
      </c>
      <c r="F53" s="24">
        <f>E53-C53</f>
        <v>1728668.52</v>
      </c>
      <c r="G53" s="24">
        <f t="shared" si="2"/>
        <v>0</v>
      </c>
      <c r="H53" s="24">
        <f>E53-D53</f>
        <v>18858221.649999999</v>
      </c>
      <c r="I53" s="24">
        <f t="shared" si="3"/>
        <v>0</v>
      </c>
      <c r="J53" s="24">
        <v>0</v>
      </c>
      <c r="K53" s="24">
        <f t="shared" si="13"/>
        <v>1728668.52</v>
      </c>
      <c r="L53" s="24">
        <f t="shared" si="4"/>
        <v>0</v>
      </c>
      <c r="M53" s="24">
        <f t="shared" si="5"/>
        <v>18858221.649999999</v>
      </c>
      <c r="N53" s="24">
        <f t="shared" si="6"/>
        <v>0</v>
      </c>
      <c r="O53" s="24">
        <v>0</v>
      </c>
      <c r="P53" s="24">
        <f t="shared" si="7"/>
        <v>1728668.52</v>
      </c>
      <c r="Q53" s="24">
        <f t="shared" si="8"/>
        <v>0</v>
      </c>
      <c r="R53" s="24">
        <f t="shared" si="9"/>
        <v>18858221.649999999</v>
      </c>
      <c r="S53" s="24">
        <f t="shared" si="10"/>
        <v>0</v>
      </c>
    </row>
    <row r="54" spans="1:19" s="4" customFormat="1" ht="26.25" customHeight="1" x14ac:dyDescent="0.25">
      <c r="A54" s="34" t="s">
        <v>19</v>
      </c>
      <c r="B54" s="35"/>
      <c r="C54" s="27">
        <f>C6+C45</f>
        <v>933575088.70000005</v>
      </c>
      <c r="D54" s="27">
        <f>D6+D45</f>
        <v>1053188488.4100001</v>
      </c>
      <c r="E54" s="27">
        <f>E6+E45</f>
        <v>1350008401.0899999</v>
      </c>
      <c r="F54" s="27">
        <f>E54-C54</f>
        <v>416433312.38999987</v>
      </c>
      <c r="G54" s="27">
        <f t="shared" si="2"/>
        <v>144.60630081399043</v>
      </c>
      <c r="H54" s="27">
        <f>E54-D54</f>
        <v>296819912.67999983</v>
      </c>
      <c r="I54" s="27">
        <f t="shared" si="3"/>
        <v>128.18298110418101</v>
      </c>
      <c r="J54" s="27">
        <f>J6+J45</f>
        <v>1334481810.6399999</v>
      </c>
      <c r="K54" s="27">
        <f t="shared" si="13"/>
        <v>400906721.93999982</v>
      </c>
      <c r="L54" s="27">
        <f t="shared" si="4"/>
        <v>142.94316834206245</v>
      </c>
      <c r="M54" s="27">
        <f t="shared" si="5"/>
        <v>281293322.22999978</v>
      </c>
      <c r="N54" s="27">
        <f t="shared" si="6"/>
        <v>126.7087349819659</v>
      </c>
      <c r="O54" s="27">
        <f>O6+O45</f>
        <v>1368232046.73</v>
      </c>
      <c r="P54" s="27">
        <f t="shared" si="7"/>
        <v>434656958.02999997</v>
      </c>
      <c r="Q54" s="27">
        <f t="shared" si="8"/>
        <v>146.55832865412663</v>
      </c>
      <c r="R54" s="27">
        <f t="shared" si="9"/>
        <v>315043558.31999993</v>
      </c>
      <c r="S54" s="27">
        <f t="shared" si="10"/>
        <v>129.91331198422247</v>
      </c>
    </row>
    <row r="56" spans="1:19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</sheetData>
  <mergeCells count="20">
    <mergeCell ref="A60:S60"/>
    <mergeCell ref="R4:S4"/>
    <mergeCell ref="A4:A5"/>
    <mergeCell ref="B4:B5"/>
    <mergeCell ref="C4:C5"/>
    <mergeCell ref="H4:I4"/>
    <mergeCell ref="J4:J5"/>
    <mergeCell ref="K4:L4"/>
    <mergeCell ref="M4:N4"/>
    <mergeCell ref="O4:O5"/>
    <mergeCell ref="P4:Q4"/>
    <mergeCell ref="A1:S1"/>
    <mergeCell ref="A56:S56"/>
    <mergeCell ref="A57:S57"/>
    <mergeCell ref="A58:S58"/>
    <mergeCell ref="A59:S59"/>
    <mergeCell ref="A54:B54"/>
    <mergeCell ref="D4:D5"/>
    <mergeCell ref="E4:E5"/>
    <mergeCell ref="F4:G4"/>
  </mergeCell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2022-11-15T23:10:16Z</dcterms:modified>
</cp:coreProperties>
</file>