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6CD964DF-B8BE-436A-B202-E2BAFEC5DC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D218" i="2" l="1"/>
  <c r="D216" i="2"/>
  <c r="C40" i="2"/>
  <c r="C34" i="2" s="1"/>
  <c r="C26" i="2"/>
  <c r="C20" i="2" s="1"/>
  <c r="C207" i="2"/>
  <c r="C88" i="2"/>
  <c r="D184" i="2"/>
  <c r="E184" i="2"/>
  <c r="C184" i="2"/>
  <c r="C183" i="2" s="1"/>
  <c r="C206" i="2"/>
  <c r="D194" i="2"/>
  <c r="E194" i="2"/>
  <c r="C194" i="2"/>
  <c r="D201" i="2"/>
  <c r="D200" i="2" s="1"/>
  <c r="E201" i="2"/>
  <c r="E200" i="2" s="1"/>
  <c r="C201" i="2"/>
  <c r="C200" i="2" s="1"/>
  <c r="D196" i="2"/>
  <c r="E196" i="2"/>
  <c r="C196" i="2"/>
  <c r="D189" i="2"/>
  <c r="D188" i="2" s="1"/>
  <c r="E189" i="2"/>
  <c r="E188" i="2" s="1"/>
  <c r="C189" i="2"/>
  <c r="C188" i="2" s="1"/>
  <c r="D186" i="2"/>
  <c r="E186" i="2"/>
  <c r="C186" i="2"/>
  <c r="D180" i="2"/>
  <c r="D179" i="2" s="1"/>
  <c r="E180" i="2"/>
  <c r="E179" i="2" s="1"/>
  <c r="C180" i="2"/>
  <c r="C179" i="2" s="1"/>
  <c r="C115" i="2"/>
  <c r="D177" i="2"/>
  <c r="E177" i="2"/>
  <c r="C177" i="2"/>
  <c r="D175" i="2"/>
  <c r="E175" i="2"/>
  <c r="C175" i="2"/>
  <c r="D168" i="2"/>
  <c r="E168" i="2"/>
  <c r="C168" i="2"/>
  <c r="D165" i="2"/>
  <c r="E165" i="2"/>
  <c r="C165" i="2"/>
  <c r="D162" i="2"/>
  <c r="D161" i="2" s="1"/>
  <c r="E162" i="2"/>
  <c r="E161" i="2" s="1"/>
  <c r="C162" i="2"/>
  <c r="C161" i="2" s="1"/>
  <c r="D158" i="2"/>
  <c r="D157" i="2" s="1"/>
  <c r="D156" i="2" s="1"/>
  <c r="E158" i="2"/>
  <c r="E157" i="2" s="1"/>
  <c r="E156" i="2" s="1"/>
  <c r="C158" i="2"/>
  <c r="C157" i="2" s="1"/>
  <c r="C156" i="2" s="1"/>
  <c r="D154" i="2"/>
  <c r="D153" i="2" s="1"/>
  <c r="E154" i="2"/>
  <c r="E153" i="2" s="1"/>
  <c r="C154" i="2"/>
  <c r="C153" i="2" s="1"/>
  <c r="D115" i="2"/>
  <c r="E115" i="2"/>
  <c r="D70" i="2"/>
  <c r="E70" i="2"/>
  <c r="C70" i="2"/>
  <c r="D34" i="2"/>
  <c r="E34" i="2"/>
  <c r="D20" i="2"/>
  <c r="E20" i="2"/>
  <c r="E183" i="2" l="1"/>
  <c r="D183" i="2"/>
  <c r="C193" i="2"/>
  <c r="E193" i="2"/>
  <c r="D193" i="2"/>
  <c r="E164" i="2"/>
  <c r="D164" i="2"/>
  <c r="C164" i="2"/>
  <c r="E256" i="2"/>
  <c r="D256" i="2"/>
  <c r="E216" i="2"/>
  <c r="E213" i="2"/>
  <c r="D213" i="2"/>
  <c r="E208" i="2"/>
  <c r="E206" i="2" s="1"/>
  <c r="D208" i="2"/>
  <c r="D206" i="2" s="1"/>
  <c r="D63" i="2"/>
  <c r="E61" i="2"/>
  <c r="D61" i="2"/>
  <c r="E59" i="2"/>
  <c r="D59" i="2"/>
  <c r="C205" i="2" l="1"/>
  <c r="C204" i="2" s="1"/>
  <c r="D150" i="2"/>
  <c r="D149" i="2" s="1"/>
  <c r="E150" i="2"/>
  <c r="E149" i="2" s="1"/>
  <c r="C150" i="2"/>
  <c r="C149" i="2" s="1"/>
  <c r="C146" i="2"/>
  <c r="C145" i="2" s="1"/>
  <c r="D146" i="2"/>
  <c r="D145" i="2" s="1"/>
  <c r="E146" i="2"/>
  <c r="E145" i="2" s="1"/>
  <c r="D142" i="2"/>
  <c r="D137" i="2" s="1"/>
  <c r="E142" i="2"/>
  <c r="E137" i="2" s="1"/>
  <c r="C142" i="2"/>
  <c r="C137" i="2" s="1"/>
  <c r="D135" i="2"/>
  <c r="E135" i="2"/>
  <c r="C135" i="2"/>
  <c r="D133" i="2"/>
  <c r="E133" i="2"/>
  <c r="C133" i="2"/>
  <c r="D131" i="2"/>
  <c r="E131" i="2"/>
  <c r="C131" i="2"/>
  <c r="D128" i="2"/>
  <c r="E128" i="2"/>
  <c r="C128" i="2"/>
  <c r="D126" i="2"/>
  <c r="E126" i="2"/>
  <c r="C126" i="2"/>
  <c r="D124" i="2"/>
  <c r="E124" i="2"/>
  <c r="C124" i="2"/>
  <c r="D122" i="2"/>
  <c r="E122" i="2"/>
  <c r="C122" i="2"/>
  <c r="D120" i="2"/>
  <c r="E120" i="2"/>
  <c r="C120" i="2"/>
  <c r="D112" i="2"/>
  <c r="E112" i="2"/>
  <c r="C112" i="2"/>
  <c r="D110" i="2"/>
  <c r="E110" i="2"/>
  <c r="C110" i="2"/>
  <c r="D108" i="2"/>
  <c r="E108" i="2"/>
  <c r="C108" i="2"/>
  <c r="D105" i="2"/>
  <c r="E105" i="2"/>
  <c r="C105" i="2"/>
  <c r="D102" i="2"/>
  <c r="E102" i="2"/>
  <c r="C102" i="2"/>
  <c r="D99" i="2"/>
  <c r="E99" i="2"/>
  <c r="C99" i="2"/>
  <c r="D90" i="2"/>
  <c r="E90" i="2"/>
  <c r="C90" i="2"/>
  <c r="D84" i="2"/>
  <c r="E84" i="2"/>
  <c r="C84" i="2"/>
  <c r="D81" i="2"/>
  <c r="E81" i="2"/>
  <c r="C81" i="2"/>
  <c r="D79" i="2"/>
  <c r="E79" i="2"/>
  <c r="C79" i="2"/>
  <c r="D77" i="2"/>
  <c r="E77" i="2"/>
  <c r="C77" i="2"/>
  <c r="D73" i="2"/>
  <c r="E73" i="2"/>
  <c r="C73" i="2"/>
  <c r="D67" i="2"/>
  <c r="E67" i="2"/>
  <c r="C67" i="2"/>
  <c r="D65" i="2"/>
  <c r="E65" i="2"/>
  <c r="C65" i="2"/>
  <c r="D62" i="2"/>
  <c r="E62" i="2"/>
  <c r="C62" i="2"/>
  <c r="D60" i="2"/>
  <c r="E60" i="2"/>
  <c r="C60" i="2"/>
  <c r="D58" i="2"/>
  <c r="E58" i="2"/>
  <c r="C58" i="2"/>
  <c r="D55" i="2"/>
  <c r="E55" i="2"/>
  <c r="C55" i="2"/>
  <c r="D52" i="2"/>
  <c r="E52" i="2"/>
  <c r="C52" i="2"/>
  <c r="D48" i="2"/>
  <c r="E48" i="2"/>
  <c r="C48" i="2"/>
  <c r="D64" i="2" l="1"/>
  <c r="E64" i="2"/>
  <c r="D107" i="2"/>
  <c r="C107" i="2"/>
  <c r="E107" i="2"/>
  <c r="C64" i="2"/>
  <c r="D205" i="2"/>
  <c r="D204" i="2" s="1"/>
  <c r="E205" i="2"/>
  <c r="E204" i="2" s="1"/>
  <c r="C144" i="2"/>
  <c r="D144" i="2"/>
  <c r="E144" i="2"/>
  <c r="C83" i="2"/>
  <c r="C130" i="2"/>
  <c r="E130" i="2"/>
  <c r="E119" i="2"/>
  <c r="D130" i="2"/>
  <c r="C119" i="2"/>
  <c r="D119" i="2"/>
  <c r="E83" i="2"/>
  <c r="D83" i="2"/>
  <c r="E72" i="2"/>
  <c r="D47" i="2"/>
  <c r="D72" i="2"/>
  <c r="D57" i="2"/>
  <c r="C72" i="2"/>
  <c r="E47" i="2"/>
  <c r="E57" i="2"/>
  <c r="C47" i="2"/>
  <c r="C57" i="2"/>
  <c r="D31" i="2"/>
  <c r="E31" i="2"/>
  <c r="C31" i="2"/>
  <c r="D44" i="2"/>
  <c r="E44" i="2"/>
  <c r="C44" i="2"/>
  <c r="D18" i="2"/>
  <c r="E18" i="2"/>
  <c r="C18" i="2"/>
  <c r="E17" i="2" l="1"/>
  <c r="C30" i="2"/>
  <c r="E30" i="2"/>
  <c r="C17" i="2"/>
  <c r="D30" i="2"/>
  <c r="D17" i="2"/>
  <c r="D16" i="2" l="1"/>
  <c r="D15" i="2" s="1"/>
  <c r="C16" i="2"/>
  <c r="C15" i="2" s="1"/>
  <c r="E16" i="2"/>
  <c r="E15" i="2" s="1"/>
  <c r="C257" i="2" l="1"/>
  <c r="E257" i="2"/>
  <c r="D257" i="2"/>
</calcChain>
</file>

<file path=xl/sharedStrings.xml><?xml version="1.0" encoding="utf-8"?>
<sst xmlns="http://schemas.openxmlformats.org/spreadsheetml/2006/main" count="500" uniqueCount="462">
  <si>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</si>
  <si>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</si>
  <si>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</si>
  <si>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</si>
  <si>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</si>
  <si>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</si>
  <si>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</si>
  <si>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</si>
  <si>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</si>
  <si>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</si>
  <si>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</si>
  <si>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</si>
  <si>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</si>
  <si>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</si>
  <si>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</si>
  <si>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</si>
  <si>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</si>
  <si>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</si>
  <si>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</si>
  <si>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</si>
  <si>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</si>
  <si>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</si>
  <si>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</si>
  <si>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</si>
  <si>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</si>
  <si>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</si>
  <si>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</si>
  <si>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</si>
  <si>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</si>
  <si>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</si>
  <si>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</si>
  <si>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</si>
  <si>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</si>
  <si>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</si>
  <si>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</si>
  <si>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</si>
  <si>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</si>
  <si>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</si>
  <si>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</si>
  <si>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</si>
  <si>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</si>
  <si>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</si>
  <si>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</si>
  <si>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</si>
  <si>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</si>
  <si>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</si>
  <si>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</si>
  <si>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</si>
  <si>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</si>
  <si>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</si>
  <si>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</si>
  <si>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</si>
  <si>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</si>
  <si>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</si>
  <si>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</si>
  <si>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</si>
  <si>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</si>
  <si>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</si>
  <si>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</si>
  <si>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</si>
  <si>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</si>
  <si>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</si>
  <si>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</si>
  <si>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</si>
  <si>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</si>
  <si>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</si>
  <si>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</si>
  <si>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</si>
  <si>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</si>
  <si>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</si>
  <si>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</si>
  <si>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</si>
  <si>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</si>
  <si>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</si>
  <si>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</si>
  <si>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</si>
  <si>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</si>
  <si>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</si>
  <si>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</si>
  <si>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</si>
  <si>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</si>
  <si>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</si>
  <si>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</si>
  <si>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</si>
  <si>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</si>
  <si>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</si>
  <si>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</si>
  <si>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</si>
  <si>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</si>
  <si>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</si>
  <si>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</si>
  <si>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</si>
  <si>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</si>
  <si>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</si>
  <si>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</si>
  <si>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</si>
  <si>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</si>
  <si>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</si>
  <si>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</si>
  <si>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</si>
  <si>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</si>
  <si>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</si>
  <si>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</si>
  <si>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</si>
  <si>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</si>
  <si>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</si>
  <si>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</si>
  <si>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</si>
  <si>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</si>
  <si>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</si>
  <si>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</si>
  <si>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</si>
  <si>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</si>
  <si>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</si>
  <si>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</si>
  <si>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</si>
  <si>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0600200000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</si>
  <si>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</si>
  <si>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</si>
  <si>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</si>
  <si>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</si>
  <si>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</si>
  <si>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</si>
  <si>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на 2023 год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</si>
  <si>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</si>
  <si>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</si>
  <si>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</si>
  <si>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</si>
  <si>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</si>
  <si>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</si>
  <si>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</si>
  <si>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</si>
  <si>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</si>
  <si>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</si>
  <si>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</si>
  <si>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</si>
  <si>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</si>
  <si>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</si>
  <si>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</si>
  <si>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</si>
  <si>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</si>
  <si>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</si>
  <si>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</si>
  <si>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</si>
  <si>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</si>
  <si>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</si>
  <si>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</si>
  <si>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</si>
  <si>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</si>
  <si>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</si>
  <si>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</si>
  <si>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</si>
  <si>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</si>
  <si>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</si>
  <si>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</si>
  <si>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</si>
  <si>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</si>
  <si>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</si>
  <si>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</si>
  <si>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</si>
  <si>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</si>
  <si>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</si>
  <si>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</si>
  <si>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</si>
  <si>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</si>
  <si>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</si>
  <si>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</si>
  <si>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</si>
  <si>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</si>
  <si>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Распределение бюджетных ассигнований из бюджета Хасанского муниципального округа на 2023 год и  плановый период 2024 и 2025 годов по муниципальным программам Хасанского муниципального округа и непрограммным направлениям деятельности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</si>
  <si>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</si>
  <si>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</si>
  <si>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</si>
  <si>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</si>
  <si>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</si>
  <si>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</si>
  <si>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</si>
  <si>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</si>
  <si>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</si>
  <si>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</si>
  <si>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</si>
  <si>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</si>
  <si>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</si>
  <si>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</si>
  <si>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</si>
  <si>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</si>
  <si>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</si>
  <si>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</si>
  <si>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</si>
  <si>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</si>
  <si>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</si>
  <si>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</si>
  <si>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</si>
  <si>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</si>
  <si>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</si>
  <si>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</si>
  <si>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</si>
  <si>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</si>
  <si>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</si>
  <si>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</si>
  <si>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</si>
  <si>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</si>
  <si>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</si>
  <si>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</si>
  <si>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</si>
  <si>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</si>
  <si>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</si>
  <si>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</si>
  <si>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</si>
  <si>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</si>
  <si>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</si>
  <si>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</si>
  <si>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</si>
  <si>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</si>
  <si>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</si>
  <si>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</si>
  <si>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</si>
  <si>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</si>
  <si>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</si>
  <si>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</si>
  <si>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</si>
  <si>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</si>
  <si>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</si>
  <si>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</si>
  <si>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</si>
  <si>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</si>
  <si>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</si>
  <si>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</si>
  <si>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</si>
  <si>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</si>
  <si>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</si>
  <si>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</si>
  <si>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</si>
  <si>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</si>
  <si>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</si>
  <si>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</si>
  <si>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</si>
  <si>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</si>
  <si>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</si>
  <si>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</si>
  <si>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</si>
  <si>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</si>
  <si>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</si>
  <si>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</si>
  <si>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</si>
  <si>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"Совершенствование правовых основ и организационных механизмов, направленных на противодействие коррупции"</t>
  </si>
  <si>
    <t>0600100000</t>
  </si>
  <si>
    <t>Основное мероприятие "Повышение качества и эффективности деятельности, направленной на предупреждение коррупционных правонарушений среди должностных лиц органов местного самоуправления Хасанского муниципального округа, подведомственных им организаций"</t>
  </si>
  <si>
    <t>Основное мероприятие "Повышение эффективности ведомственной деятельности в сфере протводействия коррупции"</t>
  </si>
  <si>
    <t>0600300000</t>
  </si>
  <si>
    <t>Основное мероприятие "Повышение эффективности мер по предотвращеню и урегулированию конфликта интересов"</t>
  </si>
  <si>
    <t>0600400000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</si>
  <si>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</si>
  <si>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</si>
  <si>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</si>
  <si>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</si>
  <si>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Реализация программ формирования современной городской среды, софинансируемая за счет средств местного бюджета</t>
  </si>
  <si>
    <t>Реализация программ формирования современной городской среды, софинансируемая за счет средств федерального бюджета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</si>
  <si>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</si>
  <si>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</si>
  <si>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</si>
  <si>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</si>
  <si>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</si>
  <si>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</si>
  <si>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</si>
  <si>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</si>
  <si>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</si>
  <si>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</si>
  <si>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</si>
  <si>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</si>
  <si>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</si>
  <si>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</si>
  <si>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</si>
  <si>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</si>
  <si>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</si>
  <si>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</si>
  <si>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</si>
  <si>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</si>
  <si>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</si>
  <si>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</si>
  <si>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</si>
  <si>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</si>
  <si>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</si>
  <si>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</si>
  <si>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</si>
  <si>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</si>
  <si>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</si>
  <si>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</si>
  <si>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99999R4670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</si>
  <si>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</si>
  <si>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</si>
  <si>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</si>
  <si>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</si>
  <si>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</si>
  <si>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9999900004</t>
  </si>
  <si>
    <t>9999970010</t>
  </si>
  <si>
    <t>Субсидии юридическим лицам(кроме государственных учреждений) и физическим лицам-производителям товаров, работ, услуг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</si>
  <si>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</si>
  <si>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</si>
  <si>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</si>
  <si>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</si>
  <si>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</si>
  <si>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</si>
  <si>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</si>
  <si>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</si>
  <si>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</si>
  <si>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</si>
  <si>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</si>
  <si>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</si>
  <si>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</si>
  <si>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</si>
  <si>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</si>
  <si>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</si>
  <si>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</si>
  <si>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</si>
  <si>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</si>
  <si>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</si>
  <si>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</si>
  <si>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</si>
  <si>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01102S2360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</si>
  <si>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</si>
  <si>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01202S2360</t>
  </si>
  <si>
    <t>0120292360</t>
  </si>
  <si>
    <t>015E250980</t>
  </si>
  <si>
    <t>015E2L0980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</si>
  <si>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</si>
  <si>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</si>
  <si>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</si>
  <si>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</si>
  <si>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</si>
  <si>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</si>
  <si>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</si>
  <si>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</si>
  <si>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</si>
  <si>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</si>
  <si>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</si>
  <si>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</si>
  <si>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</si>
  <si>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0300492230</t>
  </si>
  <si>
    <t>Основное мероприятие "Обеспечение жильем молодых семей"</t>
  </si>
  <si>
    <t>Субсидии на социальные выплаты молодым семьям для приобретения (строительства) стандартного жилья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</si>
  <si>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</si>
  <si>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</si>
  <si>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</si>
  <si>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</si>
  <si>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</si>
  <si>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</si>
  <si>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</si>
  <si>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</si>
  <si>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</si>
  <si>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</si>
  <si>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</si>
  <si>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</si>
  <si>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</si>
  <si>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</si>
  <si>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</si>
  <si>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</si>
  <si>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</si>
  <si>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</si>
  <si>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</si>
  <si>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</si>
  <si>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</si>
  <si>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</si>
  <si>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</si>
  <si>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</si>
  <si>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</si>
  <si>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</si>
  <si>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</si>
  <si>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</si>
  <si>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</si>
  <si>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</si>
  <si>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</si>
  <si>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</si>
  <si>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</si>
  <si>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11002S2400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</si>
  <si>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</si>
  <si>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</si>
  <si>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</si>
  <si>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</si>
  <si>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</si>
  <si>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</si>
  <si>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</si>
  <si>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</si>
  <si>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</si>
  <si>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</si>
  <si>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</si>
  <si>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</si>
  <si>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</si>
  <si>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</si>
  <si>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</si>
  <si>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</si>
  <si>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</si>
  <si>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</si>
  <si>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</si>
  <si>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</si>
  <si>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</si>
  <si>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</si>
  <si>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</si>
  <si>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</si>
  <si>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</si>
  <si>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1400370010</t>
  </si>
  <si>
    <t>1400370030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</si>
  <si>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</si>
  <si>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</si>
  <si>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</si>
  <si>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</si>
  <si>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</si>
  <si>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</si>
  <si>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</si>
  <si>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</si>
  <si>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</si>
  <si>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</si>
  <si>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</si>
  <si>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</si>
  <si>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</si>
  <si>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</si>
  <si>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</si>
  <si>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</si>
  <si>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</si>
  <si>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</si>
  <si>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</si>
  <si>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</si>
  <si>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</si>
  <si>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</si>
  <si>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</si>
  <si>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</si>
  <si>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</si>
  <si>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</si>
  <si>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</si>
  <si>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</si>
  <si>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</si>
  <si>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</si>
  <si>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</si>
  <si>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</si>
  <si>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</si>
  <si>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</si>
  <si>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</si>
  <si>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</si>
  <si>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</si>
  <si>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</si>
  <si>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</si>
  <si>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</si>
  <si>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</si>
  <si>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</si>
  <si>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</si>
  <si>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</si>
  <si>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</si>
  <si>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</si>
  <si>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</si>
  <si>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</si>
  <si>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</si>
  <si>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</si>
  <si>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</si>
  <si>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</si>
  <si>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</si>
  <si>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</si>
  <si>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</si>
  <si>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</si>
  <si>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9999923802</t>
  </si>
  <si>
    <t>Субсидии муниципальным унитарным предприятиям в целях восстановления платежеспособности</t>
  </si>
  <si>
    <t>9999970011</t>
  </si>
  <si>
    <t xml:space="preserve">к Нормативному правовому акту
от 26.10.2023 №76-НПА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</si>
</sst>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0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50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1" fillId="2" borderId="17" xfId="0" applyNumberFormat="1" applyFont="1" applyFill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9" fillId="0" borderId="0" xfId="0" applyFont="1" applyAlignment="1">
      <alignment horizontal="left" vertical="top" wrapText="1"/>
    </xf>
    <xf numFmtId="164" fontId="9" fillId="0" borderId="0" xfId="0" applyFont="1">
      <alignment vertical="top" wrapText="1"/>
    </xf>
    <xf numFmtId="164" fontId="9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58"/>
  <sheetViews>
    <sheetView tabSelected="1" zoomScaleNormal="100" workbookViewId="0">
      <selection activeCell="G6" sqref="G6"/>
    </sheetView>
  </sheetViews>
  <sheetFormatPr defaultRowHeight="12.75" x14ac:dyDescent="0.2"/>
  <cols>
    <col min="1" max="1" width="55" customWidth="1"/>
    <col min="2" max="4" width="19.83203125" customWidth="1"/>
    <col min="5" max="5" width="20.83203125" customWidth="1"/>
    <col min="6" max="6" width="15.5" bestFit="1" customWidth="1"/>
  </cols>
  <sheetData>
    <row r="2" spans="1:5" ht="15" x14ac:dyDescent="0.2">
      <c r="D2" s="47" t="s">
        <v>167</v>
      </c>
      <c r="E2" s="47"/>
    </row>
    <row r="3" spans="1:5" ht="35.25" customHeight="1" x14ac:dyDescent="0.2">
      <c r="D3" s="47" t="s">
        <v>461</v>
      </c>
      <c r="E3" s="47"/>
    </row>
    <row r="4" spans="1:5" ht="15" x14ac:dyDescent="0.2">
      <c r="D4" s="48"/>
      <c r="E4" s="48"/>
    </row>
    <row r="5" spans="1:5" ht="15" x14ac:dyDescent="0.2">
      <c r="D5" s="47" t="s">
        <v>167</v>
      </c>
      <c r="E5" s="47"/>
    </row>
    <row r="6" spans="1:5" ht="15" customHeight="1" x14ac:dyDescent="0.25">
      <c r="D6" s="49" t="s">
        <v>95</v>
      </c>
      <c r="E6" s="49"/>
    </row>
    <row r="7" spans="1:5" ht="15" x14ac:dyDescent="0.2">
      <c r="D7" s="47" t="s">
        <v>316</v>
      </c>
      <c r="E7" s="47"/>
    </row>
    <row r="8" spans="1:5" ht="12.75" customHeight="1" x14ac:dyDescent="0.2">
      <c r="A8" s="46" t="s">
        <v>0</v>
      </c>
      <c r="B8" s="46"/>
      <c r="C8" s="46"/>
      <c r="D8" s="46"/>
      <c r="E8" s="46"/>
    </row>
    <row r="9" spans="1:5" ht="66.75" customHeight="1" x14ac:dyDescent="0.2">
      <c r="A9" s="42" t="s">
        <v>169</v>
      </c>
      <c r="B9" s="42"/>
      <c r="C9" s="42"/>
      <c r="D9" s="42"/>
      <c r="E9" s="42"/>
    </row>
    <row r="10" spans="1:5" ht="18.75" x14ac:dyDescent="0.3">
      <c r="A10" s="39"/>
      <c r="B10" s="39"/>
      <c r="C10" s="39"/>
      <c r="D10" s="39"/>
      <c r="E10" s="7" t="s">
        <v>5</v>
      </c>
    </row>
    <row r="11" spans="1:5" ht="31.5" customHeight="1" x14ac:dyDescent="0.2">
      <c r="A11" s="43" t="s">
        <v>1</v>
      </c>
      <c r="B11" s="43" t="s">
        <v>2</v>
      </c>
      <c r="C11" s="31" t="s">
        <v>81</v>
      </c>
      <c r="D11" s="32"/>
      <c r="E11" s="33"/>
    </row>
    <row r="12" spans="1:5" ht="30.75" customHeight="1" x14ac:dyDescent="0.2">
      <c r="A12" s="44"/>
      <c r="B12" s="44"/>
      <c r="C12" s="34"/>
      <c r="D12" s="35"/>
      <c r="E12" s="36"/>
    </row>
    <row r="13" spans="1:5" ht="15.95" customHeight="1" x14ac:dyDescent="0.2">
      <c r="A13" s="45"/>
      <c r="B13" s="45"/>
      <c r="C13" s="16" t="s">
        <v>123</v>
      </c>
      <c r="D13" s="1" t="s">
        <v>144</v>
      </c>
      <c r="E13" s="1" t="s">
        <v>170</v>
      </c>
    </row>
    <row r="14" spans="1:5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</row>
    <row r="15" spans="1:5" ht="21.75" customHeight="1" x14ac:dyDescent="0.2">
      <c r="A15" s="25" t="s">
        <v>6</v>
      </c>
      <c r="B15" s="26" t="s">
        <v>7</v>
      </c>
      <c r="C15" s="27">
        <f>C16+C83+C107+C119+C130+C137+C144+C153+C156+C161+C164+C179+C183+C188+C193+C200</f>
        <v>1159189652.3699999</v>
      </c>
      <c r="D15" s="27">
        <f>D16+D83+D107+D119+D130+D137+D144+D153+D156+D161+D164+D179+D183+D188+D193+D200</f>
        <v>895941957.25999987</v>
      </c>
      <c r="E15" s="27">
        <f>E16+E83+E107+E119+E130+E137+E144+E153+E156+E161+E164+E179+E183+E188+E193+E200</f>
        <v>895321208.18999994</v>
      </c>
    </row>
    <row r="16" spans="1:5" ht="48.75" customHeight="1" x14ac:dyDescent="0.2">
      <c r="A16" s="25" t="s">
        <v>408</v>
      </c>
      <c r="B16" s="26" t="s">
        <v>8</v>
      </c>
      <c r="C16" s="27">
        <f>C17+C30+C47+C57+C64+C72</f>
        <v>779055472.80999994</v>
      </c>
      <c r="D16" s="27">
        <f>D17+D30+D47+D57+D64+D72</f>
        <v>725807214.82999992</v>
      </c>
      <c r="E16" s="27">
        <f>E17+E30+E47+E57+E64+E72</f>
        <v>756625833.69999993</v>
      </c>
    </row>
    <row r="17" spans="1:5" s="6" customFormat="1" ht="48.75" customHeight="1" x14ac:dyDescent="0.2">
      <c r="A17" s="28" t="s">
        <v>171</v>
      </c>
      <c r="B17" s="26" t="s">
        <v>9</v>
      </c>
      <c r="C17" s="27">
        <f>C18+C20</f>
        <v>236992815.5</v>
      </c>
      <c r="D17" s="27">
        <f t="shared" ref="D17:E17" si="0">D18+D20</f>
        <v>250970754</v>
      </c>
      <c r="E17" s="27">
        <f t="shared" si="0"/>
        <v>264365725</v>
      </c>
    </row>
    <row r="18" spans="1:5" s="6" customFormat="1" ht="96.75" customHeight="1" x14ac:dyDescent="0.2">
      <c r="A18" s="24" t="s">
        <v>10</v>
      </c>
      <c r="B18" s="15" t="s">
        <v>11</v>
      </c>
      <c r="C18" s="19">
        <f>C19</f>
        <v>114876019</v>
      </c>
      <c r="D18" s="19">
        <f t="shared" ref="D18:E18" si="1">D19</f>
        <v>148199504</v>
      </c>
      <c r="E18" s="19">
        <f t="shared" si="1"/>
        <v>157113875</v>
      </c>
    </row>
    <row r="19" spans="1:5" ht="94.5" customHeight="1" x14ac:dyDescent="0.2">
      <c r="A19" s="5" t="s">
        <v>12</v>
      </c>
      <c r="B19" s="4" t="s">
        <v>13</v>
      </c>
      <c r="C19" s="3">
        <v>114876019</v>
      </c>
      <c r="D19" s="3">
        <v>148199504</v>
      </c>
      <c r="E19" s="3">
        <v>157113875</v>
      </c>
    </row>
    <row r="20" spans="1:5" ht="67.5" customHeight="1" x14ac:dyDescent="0.2">
      <c r="A20" s="24" t="s">
        <v>172</v>
      </c>
      <c r="B20" s="15" t="s">
        <v>14</v>
      </c>
      <c r="C20" s="19">
        <f>SUM(C21:C29)</f>
        <v>122116796.5</v>
      </c>
      <c r="D20" s="19">
        <f t="shared" ref="D20:E20" si="2">SUM(D21:D29)</f>
        <v>102771250</v>
      </c>
      <c r="E20" s="19">
        <f t="shared" si="2"/>
        <v>107251850</v>
      </c>
    </row>
    <row r="21" spans="1:5" ht="38.25" customHeight="1" x14ac:dyDescent="0.2">
      <c r="A21" s="2" t="s">
        <v>15</v>
      </c>
      <c r="B21" s="4" t="s">
        <v>16</v>
      </c>
      <c r="C21" s="3">
        <v>72309772.239999995</v>
      </c>
      <c r="D21" s="3">
        <v>73640300</v>
      </c>
      <c r="E21" s="3">
        <v>77129550</v>
      </c>
    </row>
    <row r="22" spans="1:5" ht="34.5" customHeight="1" x14ac:dyDescent="0.2">
      <c r="A22" s="2" t="s">
        <v>106</v>
      </c>
      <c r="B22" s="4" t="s">
        <v>17</v>
      </c>
      <c r="C22" s="3">
        <v>28428450</v>
      </c>
      <c r="D22" s="3">
        <v>28428450</v>
      </c>
      <c r="E22" s="3">
        <v>28428600</v>
      </c>
    </row>
    <row r="23" spans="1:5" ht="49.5" customHeight="1" x14ac:dyDescent="0.2">
      <c r="A23" s="2" t="s">
        <v>107</v>
      </c>
      <c r="B23" s="4" t="s">
        <v>18</v>
      </c>
      <c r="C23" s="3">
        <v>9800040.1699999999</v>
      </c>
      <c r="D23" s="3">
        <v>163500</v>
      </c>
      <c r="E23" s="3">
        <v>746700</v>
      </c>
    </row>
    <row r="24" spans="1:5" ht="99.75" customHeight="1" x14ac:dyDescent="0.2">
      <c r="A24" s="2" t="s">
        <v>173</v>
      </c>
      <c r="B24" s="4" t="s">
        <v>174</v>
      </c>
      <c r="C24" s="3">
        <v>7869969.8099999996</v>
      </c>
      <c r="D24" s="3">
        <v>47000</v>
      </c>
      <c r="E24" s="3">
        <v>47000</v>
      </c>
    </row>
    <row r="25" spans="1:5" ht="86.25" customHeight="1" x14ac:dyDescent="0.2">
      <c r="A25" s="2" t="s">
        <v>156</v>
      </c>
      <c r="B25" s="4" t="s">
        <v>286</v>
      </c>
      <c r="C25" s="3">
        <v>89800</v>
      </c>
      <c r="D25" s="3">
        <v>0</v>
      </c>
      <c r="E25" s="3">
        <v>0</v>
      </c>
    </row>
    <row r="26" spans="1:5" ht="81.75" customHeight="1" x14ac:dyDescent="0.2">
      <c r="A26" s="2" t="s">
        <v>130</v>
      </c>
      <c r="B26" s="4" t="s">
        <v>131</v>
      </c>
      <c r="C26" s="3">
        <f>2246106.78-936880.03</f>
        <v>1309226.7499999998</v>
      </c>
      <c r="D26" s="3">
        <v>0</v>
      </c>
      <c r="E26" s="3">
        <v>0</v>
      </c>
    </row>
    <row r="27" spans="1:5" ht="64.5" customHeight="1" x14ac:dyDescent="0.2">
      <c r="A27" s="2" t="s">
        <v>317</v>
      </c>
      <c r="B27" s="4" t="s">
        <v>318</v>
      </c>
      <c r="C27" s="3">
        <v>2249999.7599999998</v>
      </c>
      <c r="D27" s="3">
        <v>0</v>
      </c>
      <c r="E27" s="3">
        <v>0</v>
      </c>
    </row>
    <row r="28" spans="1:5" ht="81.75" customHeight="1" x14ac:dyDescent="0.2">
      <c r="A28" s="2" t="s">
        <v>108</v>
      </c>
      <c r="B28" s="4" t="s">
        <v>100</v>
      </c>
      <c r="C28" s="3">
        <v>36810.5</v>
      </c>
      <c r="D28" s="3">
        <v>492000</v>
      </c>
      <c r="E28" s="3">
        <v>900000</v>
      </c>
    </row>
    <row r="29" spans="1:5" ht="68.25" customHeight="1" x14ac:dyDescent="0.2">
      <c r="A29" s="2" t="s">
        <v>320</v>
      </c>
      <c r="B29" s="4" t="s">
        <v>319</v>
      </c>
      <c r="C29" s="3">
        <v>22727.27</v>
      </c>
      <c r="D29" s="3">
        <v>0</v>
      </c>
      <c r="E29" s="3">
        <v>0</v>
      </c>
    </row>
    <row r="30" spans="1:5" ht="49.5" customHeight="1" x14ac:dyDescent="0.2">
      <c r="A30" s="25" t="s">
        <v>175</v>
      </c>
      <c r="B30" s="26" t="s">
        <v>19</v>
      </c>
      <c r="C30" s="27">
        <f>C31+C34+C44</f>
        <v>427056344.30000001</v>
      </c>
      <c r="D30" s="27">
        <f t="shared" ref="D30:E30" si="3">D31+D34+D44</f>
        <v>371426924</v>
      </c>
      <c r="E30" s="27">
        <f t="shared" si="3"/>
        <v>386409280</v>
      </c>
    </row>
    <row r="31" spans="1:5" ht="66.75" customHeight="1" x14ac:dyDescent="0.2">
      <c r="A31" s="14" t="s">
        <v>176</v>
      </c>
      <c r="B31" s="15" t="s">
        <v>20</v>
      </c>
      <c r="C31" s="19">
        <f>SUM(C32:C33)</f>
        <v>212998927</v>
      </c>
      <c r="D31" s="19">
        <f t="shared" ref="D31:E31" si="4">SUM(D32:D33)</f>
        <v>223828924</v>
      </c>
      <c r="E31" s="19">
        <f t="shared" si="4"/>
        <v>236204200</v>
      </c>
    </row>
    <row r="32" spans="1:5" ht="80.25" customHeight="1" x14ac:dyDescent="0.2">
      <c r="A32" s="2" t="s">
        <v>117</v>
      </c>
      <c r="B32" s="4" t="s">
        <v>118</v>
      </c>
      <c r="C32" s="3">
        <v>21060000</v>
      </c>
      <c r="D32" s="3">
        <v>23400000</v>
      </c>
      <c r="E32" s="3">
        <v>23400000</v>
      </c>
    </row>
    <row r="33" spans="1:5" ht="98.25" customHeight="1" x14ac:dyDescent="0.2">
      <c r="A33" s="2" t="s">
        <v>21</v>
      </c>
      <c r="B33" s="4" t="s">
        <v>22</v>
      </c>
      <c r="C33" s="3">
        <v>191938927</v>
      </c>
      <c r="D33" s="3">
        <v>200428924</v>
      </c>
      <c r="E33" s="3">
        <v>212804200</v>
      </c>
    </row>
    <row r="34" spans="1:5" ht="52.35" customHeight="1" x14ac:dyDescent="0.2">
      <c r="A34" s="14" t="s">
        <v>23</v>
      </c>
      <c r="B34" s="15" t="s">
        <v>24</v>
      </c>
      <c r="C34" s="19">
        <f>SUM(C35:C43)</f>
        <v>184679887.30000001</v>
      </c>
      <c r="D34" s="19">
        <f t="shared" ref="D34:E34" si="5">SUM(D35:D43)</f>
        <v>118220470</v>
      </c>
      <c r="E34" s="19">
        <f t="shared" si="5"/>
        <v>120480750</v>
      </c>
    </row>
    <row r="35" spans="1:5" ht="33.75" customHeight="1" x14ac:dyDescent="0.2">
      <c r="A35" s="2" t="s">
        <v>15</v>
      </c>
      <c r="B35" s="4" t="s">
        <v>25</v>
      </c>
      <c r="C35" s="3">
        <v>69242084</v>
      </c>
      <c r="D35" s="3">
        <v>71852700</v>
      </c>
      <c r="E35" s="3">
        <v>75325850</v>
      </c>
    </row>
    <row r="36" spans="1:5" ht="34.5" customHeight="1" x14ac:dyDescent="0.2">
      <c r="A36" s="2" t="s">
        <v>106</v>
      </c>
      <c r="B36" s="4" t="s">
        <v>26</v>
      </c>
      <c r="C36" s="3">
        <v>30604164</v>
      </c>
      <c r="D36" s="3">
        <v>30708370</v>
      </c>
      <c r="E36" s="3">
        <v>30708600</v>
      </c>
    </row>
    <row r="37" spans="1:5" ht="49.5" customHeight="1" x14ac:dyDescent="0.2">
      <c r="A37" s="2" t="s">
        <v>107</v>
      </c>
      <c r="B37" s="4" t="s">
        <v>27</v>
      </c>
      <c r="C37" s="3">
        <v>19016148.780000001</v>
      </c>
      <c r="D37" s="3">
        <v>14929400</v>
      </c>
      <c r="E37" s="3">
        <v>14346300</v>
      </c>
    </row>
    <row r="38" spans="1:5" ht="97.5" customHeight="1" x14ac:dyDescent="0.2">
      <c r="A38" s="2" t="s">
        <v>173</v>
      </c>
      <c r="B38" s="4" t="s">
        <v>177</v>
      </c>
      <c r="C38" s="3">
        <v>62122937.439999998</v>
      </c>
      <c r="D38" s="3">
        <v>100000</v>
      </c>
      <c r="E38" s="3">
        <v>100000</v>
      </c>
    </row>
    <row r="39" spans="1:5" ht="83.25" customHeight="1" x14ac:dyDescent="0.2">
      <c r="A39" s="2" t="s">
        <v>156</v>
      </c>
      <c r="B39" s="4" t="s">
        <v>287</v>
      </c>
      <c r="C39" s="3">
        <v>187000</v>
      </c>
      <c r="D39" s="3">
        <v>0</v>
      </c>
      <c r="E39" s="3">
        <v>0</v>
      </c>
    </row>
    <row r="40" spans="1:5" ht="50.25" customHeight="1" x14ac:dyDescent="0.2">
      <c r="A40" s="2" t="s">
        <v>133</v>
      </c>
      <c r="B40" s="4" t="s">
        <v>134</v>
      </c>
      <c r="C40" s="3">
        <f>2263599.76-1195177.38</f>
        <v>1068422.3799999999</v>
      </c>
      <c r="D40" s="3">
        <v>0</v>
      </c>
      <c r="E40" s="3">
        <v>0</v>
      </c>
    </row>
    <row r="41" spans="1:5" ht="71.25" customHeight="1" x14ac:dyDescent="0.2">
      <c r="A41" s="2" t="s">
        <v>317</v>
      </c>
      <c r="B41" s="4" t="s">
        <v>322</v>
      </c>
      <c r="C41" s="3">
        <v>2384999.7999999998</v>
      </c>
      <c r="D41" s="3">
        <v>0</v>
      </c>
      <c r="E41" s="3">
        <v>0</v>
      </c>
    </row>
    <row r="42" spans="1:5" ht="66" customHeight="1" x14ac:dyDescent="0.2">
      <c r="A42" s="2" t="s">
        <v>285</v>
      </c>
      <c r="B42" s="4" t="s">
        <v>101</v>
      </c>
      <c r="C42" s="3">
        <v>30039.99</v>
      </c>
      <c r="D42" s="3">
        <v>630000</v>
      </c>
      <c r="E42" s="3">
        <v>0</v>
      </c>
    </row>
    <row r="43" spans="1:5" ht="66" customHeight="1" x14ac:dyDescent="0.2">
      <c r="A43" s="2" t="s">
        <v>320</v>
      </c>
      <c r="B43" s="4" t="s">
        <v>321</v>
      </c>
      <c r="C43" s="3">
        <v>24090.91</v>
      </c>
      <c r="D43" s="3">
        <v>0</v>
      </c>
      <c r="E43" s="3">
        <v>0</v>
      </c>
    </row>
    <row r="44" spans="1:5" ht="68.25" customHeight="1" x14ac:dyDescent="0.2">
      <c r="A44" s="14" t="s">
        <v>178</v>
      </c>
      <c r="B44" s="15" t="s">
        <v>28</v>
      </c>
      <c r="C44" s="19">
        <f>SUM(C45:C46)</f>
        <v>29377530</v>
      </c>
      <c r="D44" s="19">
        <f t="shared" ref="D44:E44" si="6">SUM(D45:D46)</f>
        <v>29377530</v>
      </c>
      <c r="E44" s="19">
        <f t="shared" si="6"/>
        <v>29724330</v>
      </c>
    </row>
    <row r="45" spans="1:5" ht="69" customHeight="1" x14ac:dyDescent="0.2">
      <c r="A45" s="2" t="s">
        <v>96</v>
      </c>
      <c r="B45" s="4" t="s">
        <v>97</v>
      </c>
      <c r="C45" s="3">
        <v>8439480</v>
      </c>
      <c r="D45" s="3">
        <v>8439480</v>
      </c>
      <c r="E45" s="3">
        <v>8439480</v>
      </c>
    </row>
    <row r="46" spans="1:5" ht="98.25" customHeight="1" x14ac:dyDescent="0.2">
      <c r="A46" s="2" t="s">
        <v>109</v>
      </c>
      <c r="B46" s="4" t="s">
        <v>145</v>
      </c>
      <c r="C46" s="3">
        <v>20938050</v>
      </c>
      <c r="D46" s="3">
        <v>20938050</v>
      </c>
      <c r="E46" s="3">
        <v>21284850</v>
      </c>
    </row>
    <row r="47" spans="1:5" ht="54.75" customHeight="1" x14ac:dyDescent="0.2">
      <c r="A47" s="25" t="s">
        <v>179</v>
      </c>
      <c r="B47" s="26" t="s">
        <v>29</v>
      </c>
      <c r="C47" s="27">
        <f>C48+C52+C55</f>
        <v>49455359.149999999</v>
      </c>
      <c r="D47" s="27">
        <f t="shared" ref="D47:E47" si="7">D48+D52+D55</f>
        <v>47494791.299999997</v>
      </c>
      <c r="E47" s="27">
        <f t="shared" si="7"/>
        <v>49386671.299999997</v>
      </c>
    </row>
    <row r="48" spans="1:5" ht="48.75" customHeight="1" x14ac:dyDescent="0.2">
      <c r="A48" s="14" t="s">
        <v>30</v>
      </c>
      <c r="B48" s="15" t="s">
        <v>31</v>
      </c>
      <c r="C48" s="19">
        <f>SUM(C49:C51)</f>
        <v>41502780</v>
      </c>
      <c r="D48" s="19">
        <f t="shared" ref="D48:E48" si="8">SUM(D49:D51)</f>
        <v>40693000</v>
      </c>
      <c r="E48" s="19">
        <f t="shared" si="8"/>
        <v>45559580</v>
      </c>
    </row>
    <row r="49" spans="1:5" ht="31.5" customHeight="1" x14ac:dyDescent="0.2">
      <c r="A49" s="2" t="s">
        <v>15</v>
      </c>
      <c r="B49" s="4" t="s">
        <v>32</v>
      </c>
      <c r="C49" s="3">
        <v>39273000</v>
      </c>
      <c r="D49" s="3">
        <v>38309300</v>
      </c>
      <c r="E49" s="3">
        <v>43175780</v>
      </c>
    </row>
    <row r="50" spans="1:5" ht="38.25" customHeight="1" x14ac:dyDescent="0.2">
      <c r="A50" s="2" t="s">
        <v>106</v>
      </c>
      <c r="B50" s="4" t="s">
        <v>33</v>
      </c>
      <c r="C50" s="3">
        <v>2229780</v>
      </c>
      <c r="D50" s="3">
        <v>2383700</v>
      </c>
      <c r="E50" s="3">
        <v>2383800</v>
      </c>
    </row>
    <row r="51" spans="1:5" ht="52.5" hidden="1" customHeight="1" x14ac:dyDescent="0.2">
      <c r="A51" s="2" t="s">
        <v>112</v>
      </c>
      <c r="B51" s="4" t="s">
        <v>124</v>
      </c>
      <c r="C51" s="3"/>
      <c r="D51" s="3"/>
      <c r="E51" s="3"/>
    </row>
    <row r="52" spans="1:5" ht="30.75" customHeight="1" x14ac:dyDescent="0.2">
      <c r="A52" s="14" t="s">
        <v>34</v>
      </c>
      <c r="B52" s="15" t="s">
        <v>35</v>
      </c>
      <c r="C52" s="19">
        <f>SUM(C53:C54)</f>
        <v>4977879.1500000004</v>
      </c>
      <c r="D52" s="19">
        <f t="shared" ref="D52:E52" si="9">SUM(D53:D54)</f>
        <v>3827091.3</v>
      </c>
      <c r="E52" s="19">
        <f t="shared" si="9"/>
        <v>3827091.3</v>
      </c>
    </row>
    <row r="53" spans="1:5" ht="64.5" customHeight="1" x14ac:dyDescent="0.2">
      <c r="A53" s="2" t="s">
        <v>180</v>
      </c>
      <c r="B53" s="4" t="s">
        <v>36</v>
      </c>
      <c r="C53" s="3">
        <v>1286400</v>
      </c>
      <c r="D53" s="3">
        <v>1210800</v>
      </c>
      <c r="E53" s="3">
        <v>1210800</v>
      </c>
    </row>
    <row r="54" spans="1:5" ht="79.5" customHeight="1" x14ac:dyDescent="0.2">
      <c r="A54" s="2" t="s">
        <v>37</v>
      </c>
      <c r="B54" s="4" t="s">
        <v>38</v>
      </c>
      <c r="C54" s="3">
        <v>3691479.15</v>
      </c>
      <c r="D54" s="3">
        <v>2616291.2999999998</v>
      </c>
      <c r="E54" s="3">
        <v>2616291.2999999998</v>
      </c>
    </row>
    <row r="55" spans="1:5" ht="54" customHeight="1" x14ac:dyDescent="0.2">
      <c r="A55" s="14" t="s">
        <v>181</v>
      </c>
      <c r="B55" s="15" t="s">
        <v>183</v>
      </c>
      <c r="C55" s="19">
        <f>C56</f>
        <v>2974700</v>
      </c>
      <c r="D55" s="19">
        <f t="shared" ref="D55:E55" si="10">D56</f>
        <v>2974700</v>
      </c>
      <c r="E55" s="19">
        <f t="shared" si="10"/>
        <v>0</v>
      </c>
    </row>
    <row r="56" spans="1:5" ht="114.75" customHeight="1" x14ac:dyDescent="0.2">
      <c r="A56" s="2" t="s">
        <v>182</v>
      </c>
      <c r="B56" s="4" t="s">
        <v>184</v>
      </c>
      <c r="C56" s="3">
        <v>2974700</v>
      </c>
      <c r="D56" s="3">
        <v>2974700</v>
      </c>
      <c r="E56" s="3">
        <v>0</v>
      </c>
    </row>
    <row r="57" spans="1:5" ht="52.5" customHeight="1" x14ac:dyDescent="0.2">
      <c r="A57" s="25" t="s">
        <v>185</v>
      </c>
      <c r="B57" s="26" t="s">
        <v>39</v>
      </c>
      <c r="C57" s="27">
        <f>C58+C60+C62</f>
        <v>26750431.859999999</v>
      </c>
      <c r="D57" s="27">
        <f t="shared" ref="D57:E57" si="11">D58+D60+D62</f>
        <v>11754700</v>
      </c>
      <c r="E57" s="27">
        <f t="shared" si="11"/>
        <v>12055300</v>
      </c>
    </row>
    <row r="58" spans="1:5" ht="33" customHeight="1" x14ac:dyDescent="0.2">
      <c r="A58" s="14" t="s">
        <v>40</v>
      </c>
      <c r="B58" s="15" t="s">
        <v>41</v>
      </c>
      <c r="C58" s="19">
        <f>C59</f>
        <v>11452161.859999999</v>
      </c>
      <c r="D58" s="19">
        <f t="shared" ref="D58:E58" si="12">D59</f>
        <v>3135800</v>
      </c>
      <c r="E58" s="19">
        <f t="shared" si="12"/>
        <v>3135800</v>
      </c>
    </row>
    <row r="59" spans="1:5" ht="34.35" customHeight="1" x14ac:dyDescent="0.2">
      <c r="A59" s="2" t="s">
        <v>110</v>
      </c>
      <c r="B59" s="4" t="s">
        <v>42</v>
      </c>
      <c r="C59" s="3">
        <v>11452161.859999999</v>
      </c>
      <c r="D59" s="3">
        <f>626000+369600+2140200</f>
        <v>3135800</v>
      </c>
      <c r="E59" s="3">
        <f>626000+369600+2140200</f>
        <v>3135800</v>
      </c>
    </row>
    <row r="60" spans="1:5" ht="35.25" customHeight="1" x14ac:dyDescent="0.2">
      <c r="A60" s="14" t="s">
        <v>43</v>
      </c>
      <c r="B60" s="15" t="s">
        <v>44</v>
      </c>
      <c r="C60" s="19">
        <f>C61</f>
        <v>10064132</v>
      </c>
      <c r="D60" s="19">
        <f t="shared" ref="D60:E60" si="13">D61</f>
        <v>3540600</v>
      </c>
      <c r="E60" s="19">
        <f t="shared" si="13"/>
        <v>3541500</v>
      </c>
    </row>
    <row r="61" spans="1:5" ht="31.5" customHeight="1" x14ac:dyDescent="0.2">
      <c r="A61" s="2" t="s">
        <v>111</v>
      </c>
      <c r="B61" s="4" t="s">
        <v>45</v>
      </c>
      <c r="C61" s="3">
        <v>10064132</v>
      </c>
      <c r="D61" s="3">
        <f>1397100+1540400+603100</f>
        <v>3540600</v>
      </c>
      <c r="E61" s="3">
        <f>1397900+1540400+603200</f>
        <v>3541500</v>
      </c>
    </row>
    <row r="62" spans="1:5" ht="34.35" customHeight="1" x14ac:dyDescent="0.2">
      <c r="A62" s="14" t="s">
        <v>46</v>
      </c>
      <c r="B62" s="15" t="s">
        <v>47</v>
      </c>
      <c r="C62" s="19">
        <f>C63</f>
        <v>5234138</v>
      </c>
      <c r="D62" s="19">
        <f t="shared" ref="D62:E62" si="14">D63</f>
        <v>5078300</v>
      </c>
      <c r="E62" s="19">
        <f t="shared" si="14"/>
        <v>5378000</v>
      </c>
    </row>
    <row r="63" spans="1:5" ht="33" customHeight="1" x14ac:dyDescent="0.2">
      <c r="A63" s="2" t="s">
        <v>48</v>
      </c>
      <c r="B63" s="4" t="s">
        <v>49</v>
      </c>
      <c r="C63" s="3">
        <v>5234138</v>
      </c>
      <c r="D63" s="3">
        <f>1996100+2691400+390800</f>
        <v>5078300</v>
      </c>
      <c r="E63" s="3">
        <v>5378000</v>
      </c>
    </row>
    <row r="64" spans="1:5" ht="33" customHeight="1" x14ac:dyDescent="0.2">
      <c r="A64" s="25" t="s">
        <v>186</v>
      </c>
      <c r="B64" s="26" t="s">
        <v>50</v>
      </c>
      <c r="C64" s="27">
        <f>C65+C67+C70</f>
        <v>2914988</v>
      </c>
      <c r="D64" s="27">
        <f t="shared" ref="D64:E64" si="15">D65+D67+D70</f>
        <v>6567581.5299999993</v>
      </c>
      <c r="E64" s="27">
        <f t="shared" si="15"/>
        <v>5158274.4000000004</v>
      </c>
    </row>
    <row r="65" spans="1:5" ht="31.5" customHeight="1" x14ac:dyDescent="0.2">
      <c r="A65" s="14" t="s">
        <v>142</v>
      </c>
      <c r="B65" s="15" t="s">
        <v>187</v>
      </c>
      <c r="C65" s="19">
        <f>C66</f>
        <v>2320000</v>
      </c>
      <c r="D65" s="19">
        <f t="shared" ref="D65:E65" si="16">D66</f>
        <v>2190000</v>
      </c>
      <c r="E65" s="19">
        <f t="shared" si="16"/>
        <v>2190000</v>
      </c>
    </row>
    <row r="66" spans="1:5" ht="69" customHeight="1" x14ac:dyDescent="0.2">
      <c r="A66" s="2" t="s">
        <v>98</v>
      </c>
      <c r="B66" s="4" t="s">
        <v>188</v>
      </c>
      <c r="C66" s="3">
        <v>2320000</v>
      </c>
      <c r="D66" s="3">
        <v>2190000</v>
      </c>
      <c r="E66" s="3">
        <v>2190000</v>
      </c>
    </row>
    <row r="67" spans="1:5" ht="49.5" customHeight="1" x14ac:dyDescent="0.2">
      <c r="A67" s="14" t="s">
        <v>132</v>
      </c>
      <c r="B67" s="15" t="s">
        <v>189</v>
      </c>
      <c r="C67" s="19">
        <f>SUM(C68:C69)</f>
        <v>0</v>
      </c>
      <c r="D67" s="19">
        <f t="shared" ref="D67:E67" si="17">SUM(D68:D69)</f>
        <v>1409307.13</v>
      </c>
      <c r="E67" s="19">
        <f t="shared" si="17"/>
        <v>0</v>
      </c>
    </row>
    <row r="68" spans="1:5" ht="115.5" customHeight="1" x14ac:dyDescent="0.2">
      <c r="A68" s="2" t="s">
        <v>325</v>
      </c>
      <c r="B68" s="4" t="s">
        <v>323</v>
      </c>
      <c r="C68" s="3">
        <v>0</v>
      </c>
      <c r="D68" s="3">
        <v>1109307.1299999999</v>
      </c>
      <c r="E68" s="3">
        <v>0</v>
      </c>
    </row>
    <row r="69" spans="1:5" ht="129.75" customHeight="1" x14ac:dyDescent="0.2">
      <c r="A69" s="2" t="s">
        <v>326</v>
      </c>
      <c r="B69" s="4" t="s">
        <v>324</v>
      </c>
      <c r="C69" s="3">
        <v>0</v>
      </c>
      <c r="D69" s="3">
        <v>300000</v>
      </c>
      <c r="E69" s="3">
        <v>0</v>
      </c>
    </row>
    <row r="70" spans="1:5" ht="51.75" customHeight="1" x14ac:dyDescent="0.2">
      <c r="A70" s="14" t="s">
        <v>327</v>
      </c>
      <c r="B70" s="15" t="s">
        <v>328</v>
      </c>
      <c r="C70" s="19">
        <f>C71</f>
        <v>594988</v>
      </c>
      <c r="D70" s="19">
        <f t="shared" ref="D70:E70" si="18">D71</f>
        <v>2968274.4</v>
      </c>
      <c r="E70" s="19">
        <f t="shared" si="18"/>
        <v>2968274.4</v>
      </c>
    </row>
    <row r="71" spans="1:5" ht="96" customHeight="1" x14ac:dyDescent="0.2">
      <c r="A71" s="2" t="s">
        <v>330</v>
      </c>
      <c r="B71" s="4" t="s">
        <v>329</v>
      </c>
      <c r="C71" s="3">
        <v>594988</v>
      </c>
      <c r="D71" s="3">
        <v>2968274.4</v>
      </c>
      <c r="E71" s="3">
        <v>2968274.4</v>
      </c>
    </row>
    <row r="72" spans="1:5" ht="53.25" customHeight="1" x14ac:dyDescent="0.2">
      <c r="A72" s="25" t="s">
        <v>409</v>
      </c>
      <c r="B72" s="26" t="s">
        <v>190</v>
      </c>
      <c r="C72" s="27">
        <f>C73+C77+C79+C81</f>
        <v>35885534</v>
      </c>
      <c r="D72" s="27">
        <f t="shared" ref="D72:E72" si="19">D73+D77+D79+D81</f>
        <v>37592464</v>
      </c>
      <c r="E72" s="27">
        <f t="shared" si="19"/>
        <v>39250583</v>
      </c>
    </row>
    <row r="73" spans="1:5" ht="39.75" customHeight="1" x14ac:dyDescent="0.2">
      <c r="A73" s="14" t="s">
        <v>191</v>
      </c>
      <c r="B73" s="15" t="s">
        <v>192</v>
      </c>
      <c r="C73" s="19">
        <f>SUM(C74:C76)</f>
        <v>31042736</v>
      </c>
      <c r="D73" s="19">
        <f t="shared" ref="D73:E73" si="20">SUM(D74:D76)</f>
        <v>29202380</v>
      </c>
      <c r="E73" s="19">
        <f t="shared" si="20"/>
        <v>30533420</v>
      </c>
    </row>
    <row r="74" spans="1:5" ht="46.5" customHeight="1" x14ac:dyDescent="0.2">
      <c r="A74" s="2" t="s">
        <v>15</v>
      </c>
      <c r="B74" s="4" t="s">
        <v>193</v>
      </c>
      <c r="C74" s="3">
        <v>29892071.280000001</v>
      </c>
      <c r="D74" s="3">
        <v>28179900</v>
      </c>
      <c r="E74" s="3">
        <v>29509720</v>
      </c>
    </row>
    <row r="75" spans="1:5" ht="35.25" customHeight="1" x14ac:dyDescent="0.2">
      <c r="A75" s="2" t="s">
        <v>106</v>
      </c>
      <c r="B75" s="4" t="s">
        <v>194</v>
      </c>
      <c r="C75" s="3">
        <v>281040</v>
      </c>
      <c r="D75" s="3">
        <v>216480</v>
      </c>
      <c r="E75" s="3">
        <v>216500</v>
      </c>
    </row>
    <row r="76" spans="1:5" ht="49.5" customHeight="1" x14ac:dyDescent="0.2">
      <c r="A76" s="2" t="s">
        <v>112</v>
      </c>
      <c r="B76" s="4" t="s">
        <v>195</v>
      </c>
      <c r="C76" s="3">
        <v>869624.72</v>
      </c>
      <c r="D76" s="3">
        <v>806000</v>
      </c>
      <c r="E76" s="3">
        <v>807200</v>
      </c>
    </row>
    <row r="77" spans="1:5" ht="36" customHeight="1" x14ac:dyDescent="0.2">
      <c r="A77" s="14" t="s">
        <v>196</v>
      </c>
      <c r="B77" s="15" t="s">
        <v>197</v>
      </c>
      <c r="C77" s="19">
        <f>C78</f>
        <v>112000</v>
      </c>
      <c r="D77" s="19">
        <f t="shared" ref="D77:E77" si="21">D78</f>
        <v>111200</v>
      </c>
      <c r="E77" s="19">
        <f t="shared" si="21"/>
        <v>111200</v>
      </c>
    </row>
    <row r="78" spans="1:5" ht="36" customHeight="1" x14ac:dyDescent="0.2">
      <c r="A78" s="2" t="s">
        <v>15</v>
      </c>
      <c r="B78" s="4" t="s">
        <v>198</v>
      </c>
      <c r="C78" s="3">
        <v>112000</v>
      </c>
      <c r="D78" s="3">
        <v>111200</v>
      </c>
      <c r="E78" s="3">
        <v>111200</v>
      </c>
    </row>
    <row r="79" spans="1:5" ht="49.5" customHeight="1" x14ac:dyDescent="0.2">
      <c r="A79" s="14" t="s">
        <v>199</v>
      </c>
      <c r="B79" s="15" t="s">
        <v>200</v>
      </c>
      <c r="C79" s="19">
        <f>C80</f>
        <v>4680798</v>
      </c>
      <c r="D79" s="19">
        <f t="shared" ref="D79:E79" si="22">D80</f>
        <v>8228884</v>
      </c>
      <c r="E79" s="19">
        <f t="shared" si="22"/>
        <v>8555963</v>
      </c>
    </row>
    <row r="80" spans="1:5" ht="103.5" customHeight="1" x14ac:dyDescent="0.2">
      <c r="A80" s="2" t="s">
        <v>51</v>
      </c>
      <c r="B80" s="4" t="s">
        <v>201</v>
      </c>
      <c r="C80" s="3">
        <v>4680798</v>
      </c>
      <c r="D80" s="3">
        <v>8228884</v>
      </c>
      <c r="E80" s="3">
        <v>8555963</v>
      </c>
    </row>
    <row r="81" spans="1:5" ht="69.75" customHeight="1" x14ac:dyDescent="0.2">
      <c r="A81" s="14" t="s">
        <v>202</v>
      </c>
      <c r="B81" s="15" t="s">
        <v>203</v>
      </c>
      <c r="C81" s="19">
        <f>C82</f>
        <v>50000</v>
      </c>
      <c r="D81" s="19">
        <f t="shared" ref="D81:E81" si="23">D82</f>
        <v>50000</v>
      </c>
      <c r="E81" s="19">
        <f t="shared" si="23"/>
        <v>50000</v>
      </c>
    </row>
    <row r="82" spans="1:5" ht="87.75" customHeight="1" x14ac:dyDescent="0.2">
      <c r="A82" s="2" t="s">
        <v>204</v>
      </c>
      <c r="B82" s="4" t="s">
        <v>205</v>
      </c>
      <c r="C82" s="3">
        <v>50000</v>
      </c>
      <c r="D82" s="3">
        <v>50000</v>
      </c>
      <c r="E82" s="3">
        <v>50000</v>
      </c>
    </row>
    <row r="83" spans="1:5" ht="51.75" customHeight="1" x14ac:dyDescent="0.2">
      <c r="A83" s="25" t="s">
        <v>410</v>
      </c>
      <c r="B83" s="26" t="s">
        <v>52</v>
      </c>
      <c r="C83" s="27">
        <f>C84+C90+C99+C102+C105</f>
        <v>80958826.310000002</v>
      </c>
      <c r="D83" s="27">
        <f>D84+D90+D99+D102+D105</f>
        <v>81755795</v>
      </c>
      <c r="E83" s="27">
        <f>E84+E90+E99+E102+E105</f>
        <v>78550345</v>
      </c>
    </row>
    <row r="84" spans="1:5" ht="51.75" customHeight="1" x14ac:dyDescent="0.2">
      <c r="A84" s="25" t="s">
        <v>312</v>
      </c>
      <c r="B84" s="26" t="s">
        <v>53</v>
      </c>
      <c r="C84" s="27">
        <f>SUM(C85:C89)</f>
        <v>39427480</v>
      </c>
      <c r="D84" s="27">
        <f t="shared" ref="D84:E84" si="24">SUM(D85:D89)</f>
        <v>39237150</v>
      </c>
      <c r="E84" s="27">
        <f t="shared" si="24"/>
        <v>34546530</v>
      </c>
    </row>
    <row r="85" spans="1:5" ht="36" customHeight="1" x14ac:dyDescent="0.2">
      <c r="A85" s="2" t="s">
        <v>15</v>
      </c>
      <c r="B85" s="4" t="s">
        <v>152</v>
      </c>
      <c r="C85" s="3">
        <v>28944790</v>
      </c>
      <c r="D85" s="3">
        <v>28428670</v>
      </c>
      <c r="E85" s="3">
        <v>29738050</v>
      </c>
    </row>
    <row r="86" spans="1:5" ht="36" customHeight="1" x14ac:dyDescent="0.2">
      <c r="A86" s="2" t="s">
        <v>106</v>
      </c>
      <c r="B86" s="4" t="s">
        <v>153</v>
      </c>
      <c r="C86" s="3">
        <v>5273480</v>
      </c>
      <c r="D86" s="3">
        <v>4808480</v>
      </c>
      <c r="E86" s="3">
        <v>4808480</v>
      </c>
    </row>
    <row r="87" spans="1:5" ht="54.75" customHeight="1" x14ac:dyDescent="0.2">
      <c r="A87" s="2" t="s">
        <v>112</v>
      </c>
      <c r="B87" s="20" t="s">
        <v>154</v>
      </c>
      <c r="C87" s="21">
        <v>4277400</v>
      </c>
      <c r="D87" s="21">
        <v>0</v>
      </c>
      <c r="E87" s="21">
        <v>0</v>
      </c>
    </row>
    <row r="88" spans="1:5" ht="99.75" customHeight="1" x14ac:dyDescent="0.2">
      <c r="A88" s="2" t="s">
        <v>173</v>
      </c>
      <c r="B88" s="20" t="s">
        <v>155</v>
      </c>
      <c r="C88" s="21">
        <f>250000+455000</f>
        <v>705000</v>
      </c>
      <c r="D88" s="21">
        <v>6000000</v>
      </c>
      <c r="E88" s="21">
        <v>0</v>
      </c>
    </row>
    <row r="89" spans="1:5" ht="39.75" customHeight="1" x14ac:dyDescent="0.2">
      <c r="A89" s="2" t="s">
        <v>110</v>
      </c>
      <c r="B89" s="20" t="s">
        <v>206</v>
      </c>
      <c r="C89" s="21">
        <v>226810</v>
      </c>
      <c r="D89" s="21">
        <v>0</v>
      </c>
      <c r="E89" s="21">
        <v>0</v>
      </c>
    </row>
    <row r="90" spans="1:5" ht="50.25" customHeight="1" x14ac:dyDescent="0.2">
      <c r="A90" s="25" t="s">
        <v>207</v>
      </c>
      <c r="B90" s="26" t="s">
        <v>54</v>
      </c>
      <c r="C90" s="27">
        <f>SUM(C91:C98)</f>
        <v>21495056.309999999</v>
      </c>
      <c r="D90" s="27">
        <f>SUM(D91:D98)</f>
        <v>21962625</v>
      </c>
      <c r="E90" s="27">
        <f>SUM(E91:E98)</f>
        <v>22729945</v>
      </c>
    </row>
    <row r="91" spans="1:5" ht="33.75" customHeight="1" x14ac:dyDescent="0.2">
      <c r="A91" s="2" t="s">
        <v>15</v>
      </c>
      <c r="B91" s="4" t="s">
        <v>157</v>
      </c>
      <c r="C91" s="3">
        <v>18047540.289999999</v>
      </c>
      <c r="D91" s="3">
        <v>16762470</v>
      </c>
      <c r="E91" s="3">
        <v>18129790</v>
      </c>
    </row>
    <row r="92" spans="1:5" ht="36.75" customHeight="1" x14ac:dyDescent="0.2">
      <c r="A92" s="2" t="s">
        <v>106</v>
      </c>
      <c r="B92" s="4" t="s">
        <v>158</v>
      </c>
      <c r="C92" s="3">
        <v>1857143</v>
      </c>
      <c r="D92" s="3">
        <v>1966950</v>
      </c>
      <c r="E92" s="3">
        <v>1966950</v>
      </c>
    </row>
    <row r="93" spans="1:5" ht="55.5" customHeight="1" x14ac:dyDescent="0.2">
      <c r="A93" s="2" t="s">
        <v>112</v>
      </c>
      <c r="B93" s="4" t="s">
        <v>208</v>
      </c>
      <c r="C93" s="3">
        <v>0</v>
      </c>
      <c r="D93" s="3">
        <v>400000</v>
      </c>
      <c r="E93" s="3">
        <v>300000</v>
      </c>
    </row>
    <row r="94" spans="1:5" ht="98.25" customHeight="1" x14ac:dyDescent="0.2">
      <c r="A94" s="2" t="s">
        <v>173</v>
      </c>
      <c r="B94" s="4" t="s">
        <v>209</v>
      </c>
      <c r="C94" s="3">
        <v>109807</v>
      </c>
      <c r="D94" s="3">
        <v>2500000</v>
      </c>
      <c r="E94" s="3">
        <v>2000000</v>
      </c>
    </row>
    <row r="95" spans="1:5" ht="84.75" customHeight="1" x14ac:dyDescent="0.2">
      <c r="A95" s="2" t="s">
        <v>156</v>
      </c>
      <c r="B95" s="4" t="s">
        <v>161</v>
      </c>
      <c r="C95" s="3">
        <v>160000</v>
      </c>
      <c r="D95" s="3">
        <v>160000</v>
      </c>
      <c r="E95" s="3">
        <v>160000</v>
      </c>
    </row>
    <row r="96" spans="1:5" ht="66" customHeight="1" x14ac:dyDescent="0.2">
      <c r="A96" s="2" t="s">
        <v>135</v>
      </c>
      <c r="B96" s="4" t="s">
        <v>159</v>
      </c>
      <c r="C96" s="3">
        <v>168005</v>
      </c>
      <c r="D96" s="3">
        <v>168005</v>
      </c>
      <c r="E96" s="3">
        <v>168005</v>
      </c>
    </row>
    <row r="97" spans="1:5" ht="52.5" customHeight="1" x14ac:dyDescent="0.2">
      <c r="A97" s="2" t="s">
        <v>210</v>
      </c>
      <c r="B97" s="4" t="s">
        <v>211</v>
      </c>
      <c r="C97" s="3">
        <v>1147361.02</v>
      </c>
      <c r="D97" s="3">
        <v>0</v>
      </c>
      <c r="E97" s="3">
        <v>0</v>
      </c>
    </row>
    <row r="98" spans="1:5" ht="70.5" customHeight="1" x14ac:dyDescent="0.2">
      <c r="A98" s="2" t="s">
        <v>137</v>
      </c>
      <c r="B98" s="4" t="s">
        <v>160</v>
      </c>
      <c r="C98" s="3">
        <v>5200</v>
      </c>
      <c r="D98" s="3">
        <v>5200</v>
      </c>
      <c r="E98" s="3">
        <v>5200</v>
      </c>
    </row>
    <row r="99" spans="1:5" ht="68.25" customHeight="1" x14ac:dyDescent="0.2">
      <c r="A99" s="25" t="s">
        <v>212</v>
      </c>
      <c r="B99" s="26" t="s">
        <v>55</v>
      </c>
      <c r="C99" s="27">
        <f>SUM(C100:C101)</f>
        <v>19839030</v>
      </c>
      <c r="D99" s="27">
        <f t="shared" ref="D99:E99" si="25">SUM(D100:D101)</f>
        <v>20209690</v>
      </c>
      <c r="E99" s="27">
        <f t="shared" si="25"/>
        <v>21025690</v>
      </c>
    </row>
    <row r="100" spans="1:5" ht="32.25" customHeight="1" x14ac:dyDescent="0.2">
      <c r="A100" s="2" t="s">
        <v>15</v>
      </c>
      <c r="B100" s="4" t="s">
        <v>162</v>
      </c>
      <c r="C100" s="3">
        <v>19839030</v>
      </c>
      <c r="D100" s="3">
        <v>20209690</v>
      </c>
      <c r="E100" s="3">
        <v>21025690</v>
      </c>
    </row>
    <row r="101" spans="1:5" ht="33" hidden="1" customHeight="1" x14ac:dyDescent="0.2">
      <c r="A101" s="2" t="s">
        <v>143</v>
      </c>
      <c r="B101" s="4" t="s">
        <v>163</v>
      </c>
      <c r="C101" s="3"/>
      <c r="D101" s="3"/>
      <c r="E101" s="3"/>
    </row>
    <row r="102" spans="1:5" ht="69" customHeight="1" x14ac:dyDescent="0.2">
      <c r="A102" s="25" t="s">
        <v>213</v>
      </c>
      <c r="B102" s="26" t="s">
        <v>221</v>
      </c>
      <c r="C102" s="27">
        <f>SUM(C103:C104)</f>
        <v>197260</v>
      </c>
      <c r="D102" s="27">
        <f t="shared" ref="D102:E102" si="26">SUM(D103:D104)</f>
        <v>221980</v>
      </c>
      <c r="E102" s="27">
        <f t="shared" si="26"/>
        <v>248180</v>
      </c>
    </row>
    <row r="103" spans="1:5" ht="51" customHeight="1" x14ac:dyDescent="0.2">
      <c r="A103" s="2" t="s">
        <v>214</v>
      </c>
      <c r="B103" s="4" t="s">
        <v>215</v>
      </c>
      <c r="C103" s="3">
        <v>50000</v>
      </c>
      <c r="D103" s="3">
        <v>60000</v>
      </c>
      <c r="E103" s="3">
        <v>70000</v>
      </c>
    </row>
    <row r="104" spans="1:5" ht="54" customHeight="1" x14ac:dyDescent="0.2">
      <c r="A104" s="2" t="s">
        <v>217</v>
      </c>
      <c r="B104" s="4" t="s">
        <v>216</v>
      </c>
      <c r="C104" s="3">
        <v>147260</v>
      </c>
      <c r="D104" s="3">
        <v>161980</v>
      </c>
      <c r="E104" s="3">
        <v>178180</v>
      </c>
    </row>
    <row r="105" spans="1:5" ht="54" customHeight="1" x14ac:dyDescent="0.2">
      <c r="A105" s="25" t="s">
        <v>218</v>
      </c>
      <c r="B105" s="26" t="s">
        <v>220</v>
      </c>
      <c r="C105" s="27">
        <f>C106</f>
        <v>0</v>
      </c>
      <c r="D105" s="27">
        <f t="shared" ref="D105:E105" si="27">D106</f>
        <v>124350</v>
      </c>
      <c r="E105" s="27">
        <f t="shared" si="27"/>
        <v>0</v>
      </c>
    </row>
    <row r="106" spans="1:5" ht="98.25" customHeight="1" x14ac:dyDescent="0.2">
      <c r="A106" s="2" t="s">
        <v>136</v>
      </c>
      <c r="B106" s="4" t="s">
        <v>219</v>
      </c>
      <c r="C106" s="3">
        <v>0</v>
      </c>
      <c r="D106" s="3">
        <v>124350</v>
      </c>
      <c r="E106" s="3">
        <v>0</v>
      </c>
    </row>
    <row r="107" spans="1:5" ht="69" customHeight="1" x14ac:dyDescent="0.2">
      <c r="A107" s="25" t="s">
        <v>411</v>
      </c>
      <c r="B107" s="26" t="s">
        <v>125</v>
      </c>
      <c r="C107" s="27">
        <f>C108+C110+C112+C115</f>
        <v>5969338.9199999999</v>
      </c>
      <c r="D107" s="27">
        <f t="shared" ref="D107:E107" si="28">D108+D110+D112+D115</f>
        <v>3284168.55</v>
      </c>
      <c r="E107" s="27">
        <f t="shared" si="28"/>
        <v>3511270.96</v>
      </c>
    </row>
    <row r="108" spans="1:5" ht="38.25" customHeight="1" x14ac:dyDescent="0.2">
      <c r="A108" s="14" t="s">
        <v>222</v>
      </c>
      <c r="B108" s="15" t="s">
        <v>126</v>
      </c>
      <c r="C108" s="19">
        <f>C109</f>
        <v>1520000</v>
      </c>
      <c r="D108" s="19">
        <f t="shared" ref="D108:E108" si="29">D109</f>
        <v>2320000</v>
      </c>
      <c r="E108" s="19">
        <f t="shared" si="29"/>
        <v>2552000</v>
      </c>
    </row>
    <row r="109" spans="1:5" ht="39.75" customHeight="1" x14ac:dyDescent="0.2">
      <c r="A109" s="2" t="s">
        <v>223</v>
      </c>
      <c r="B109" s="4" t="s">
        <v>224</v>
      </c>
      <c r="C109" s="3">
        <v>1520000</v>
      </c>
      <c r="D109" s="3">
        <v>2320000</v>
      </c>
      <c r="E109" s="3">
        <v>2552000</v>
      </c>
    </row>
    <row r="110" spans="1:5" ht="50.25" customHeight="1" x14ac:dyDescent="0.2">
      <c r="A110" s="14" t="s">
        <v>225</v>
      </c>
      <c r="B110" s="15" t="s">
        <v>127</v>
      </c>
      <c r="C110" s="19">
        <f>C111</f>
        <v>2400000</v>
      </c>
      <c r="D110" s="19">
        <f t="shared" ref="D110:E110" si="30">D111</f>
        <v>700000</v>
      </c>
      <c r="E110" s="19">
        <f t="shared" si="30"/>
        <v>700000</v>
      </c>
    </row>
    <row r="111" spans="1:5" ht="51" customHeight="1" x14ac:dyDescent="0.2">
      <c r="A111" s="2" t="s">
        <v>128</v>
      </c>
      <c r="B111" s="4" t="s">
        <v>226</v>
      </c>
      <c r="C111" s="3">
        <v>2400000</v>
      </c>
      <c r="D111" s="3">
        <v>700000</v>
      </c>
      <c r="E111" s="3">
        <v>700000</v>
      </c>
    </row>
    <row r="112" spans="1:5" ht="51" customHeight="1" x14ac:dyDescent="0.2">
      <c r="A112" s="14" t="s">
        <v>227</v>
      </c>
      <c r="B112" s="15" t="s">
        <v>139</v>
      </c>
      <c r="C112" s="19">
        <f>SUM(C113:C114)</f>
        <v>256223.37</v>
      </c>
      <c r="D112" s="19">
        <f t="shared" ref="D112:E112" si="31">SUM(D113:D114)</f>
        <v>264168.55</v>
      </c>
      <c r="E112" s="19">
        <f t="shared" si="31"/>
        <v>259270.96</v>
      </c>
    </row>
    <row r="113" spans="1:5" ht="87" customHeight="1" x14ac:dyDescent="0.2">
      <c r="A113" s="2" t="s">
        <v>228</v>
      </c>
      <c r="B113" s="4" t="s">
        <v>229</v>
      </c>
      <c r="C113" s="3">
        <v>225178.94</v>
      </c>
      <c r="D113" s="3">
        <v>264168.55</v>
      </c>
      <c r="E113" s="3">
        <v>259270.96</v>
      </c>
    </row>
    <row r="114" spans="1:5" ht="96.75" customHeight="1" x14ac:dyDescent="0.2">
      <c r="A114" s="2" t="s">
        <v>230</v>
      </c>
      <c r="B114" s="4" t="s">
        <v>231</v>
      </c>
      <c r="C114" s="3">
        <v>31044.43</v>
      </c>
      <c r="D114" s="3">
        <v>0</v>
      </c>
      <c r="E114" s="3">
        <v>0</v>
      </c>
    </row>
    <row r="115" spans="1:5" ht="37.5" customHeight="1" x14ac:dyDescent="0.2">
      <c r="A115" s="14" t="s">
        <v>332</v>
      </c>
      <c r="B115" s="15" t="s">
        <v>331</v>
      </c>
      <c r="C115" s="19">
        <f>SUM(C116:C118)</f>
        <v>1793115.55</v>
      </c>
      <c r="D115" s="19">
        <f t="shared" ref="D115:E115" si="32">SUM(D116:D118)</f>
        <v>0</v>
      </c>
      <c r="E115" s="19">
        <f t="shared" si="32"/>
        <v>0</v>
      </c>
    </row>
    <row r="116" spans="1:5" ht="67.5" customHeight="1" x14ac:dyDescent="0.2">
      <c r="A116" s="2" t="s">
        <v>333</v>
      </c>
      <c r="B116" s="4" t="s">
        <v>334</v>
      </c>
      <c r="C116" s="3">
        <v>21700</v>
      </c>
      <c r="D116" s="3">
        <v>0</v>
      </c>
      <c r="E116" s="3">
        <v>0</v>
      </c>
    </row>
    <row r="117" spans="1:5" ht="48.75" customHeight="1" x14ac:dyDescent="0.2">
      <c r="A117" s="2" t="s">
        <v>335</v>
      </c>
      <c r="B117" s="4" t="s">
        <v>338</v>
      </c>
      <c r="C117" s="3">
        <v>928590.68</v>
      </c>
      <c r="D117" s="3">
        <v>0</v>
      </c>
      <c r="E117" s="3">
        <v>0</v>
      </c>
    </row>
    <row r="118" spans="1:5" ht="66" customHeight="1" x14ac:dyDescent="0.2">
      <c r="A118" s="2" t="s">
        <v>336</v>
      </c>
      <c r="B118" s="4" t="s">
        <v>337</v>
      </c>
      <c r="C118" s="3">
        <v>842824.87</v>
      </c>
      <c r="D118" s="3">
        <v>0</v>
      </c>
      <c r="E118" s="3">
        <v>0</v>
      </c>
    </row>
    <row r="119" spans="1:5" ht="51" customHeight="1" x14ac:dyDescent="0.2">
      <c r="A119" s="25" t="s">
        <v>412</v>
      </c>
      <c r="B119" s="26" t="s">
        <v>56</v>
      </c>
      <c r="C119" s="27">
        <f>C120+C122+C124+C126+C128</f>
        <v>1984200</v>
      </c>
      <c r="D119" s="27">
        <f t="shared" ref="D119:E119" si="33">D120+D122+D124+D126+D128</f>
        <v>1828400</v>
      </c>
      <c r="E119" s="27">
        <f t="shared" si="33"/>
        <v>2225100</v>
      </c>
    </row>
    <row r="120" spans="1:5" ht="34.35" customHeight="1" x14ac:dyDescent="0.2">
      <c r="A120" s="14" t="s">
        <v>85</v>
      </c>
      <c r="B120" s="15" t="s">
        <v>89</v>
      </c>
      <c r="C120" s="19">
        <f>C121</f>
        <v>165500</v>
      </c>
      <c r="D120" s="19">
        <f t="shared" ref="D120:E120" si="34">D121</f>
        <v>171000</v>
      </c>
      <c r="E120" s="19">
        <f t="shared" si="34"/>
        <v>176000</v>
      </c>
    </row>
    <row r="121" spans="1:5" ht="55.5" customHeight="1" x14ac:dyDescent="0.2">
      <c r="A121" s="2" t="s">
        <v>232</v>
      </c>
      <c r="B121" s="4" t="s">
        <v>233</v>
      </c>
      <c r="C121" s="3">
        <v>165500</v>
      </c>
      <c r="D121" s="3">
        <v>171000</v>
      </c>
      <c r="E121" s="3">
        <v>176000</v>
      </c>
    </row>
    <row r="122" spans="1:5" ht="34.35" customHeight="1" x14ac:dyDescent="0.2">
      <c r="A122" s="14" t="s">
        <v>86</v>
      </c>
      <c r="B122" s="15" t="s">
        <v>90</v>
      </c>
      <c r="C122" s="19">
        <f>C123</f>
        <v>623700</v>
      </c>
      <c r="D122" s="19">
        <f t="shared" ref="D122:E122" si="35">D123</f>
        <v>620500</v>
      </c>
      <c r="E122" s="19">
        <f t="shared" si="35"/>
        <v>669900</v>
      </c>
    </row>
    <row r="123" spans="1:5" ht="54.75" customHeight="1" x14ac:dyDescent="0.2">
      <c r="A123" s="2" t="s">
        <v>232</v>
      </c>
      <c r="B123" s="4" t="s">
        <v>234</v>
      </c>
      <c r="C123" s="3">
        <v>623700</v>
      </c>
      <c r="D123" s="3">
        <v>620500</v>
      </c>
      <c r="E123" s="3">
        <v>669900</v>
      </c>
    </row>
    <row r="124" spans="1:5" ht="34.35" customHeight="1" x14ac:dyDescent="0.2">
      <c r="A124" s="14" t="s">
        <v>164</v>
      </c>
      <c r="B124" s="15" t="s">
        <v>91</v>
      </c>
      <c r="C124" s="19">
        <f>C125</f>
        <v>25000</v>
      </c>
      <c r="D124" s="19">
        <f t="shared" ref="D124:E124" si="36">D125</f>
        <v>26000</v>
      </c>
      <c r="E124" s="19">
        <f t="shared" si="36"/>
        <v>27100</v>
      </c>
    </row>
    <row r="125" spans="1:5" ht="52.5" customHeight="1" x14ac:dyDescent="0.2">
      <c r="A125" s="2" t="s">
        <v>232</v>
      </c>
      <c r="B125" s="4" t="s">
        <v>235</v>
      </c>
      <c r="C125" s="3">
        <v>25000</v>
      </c>
      <c r="D125" s="3">
        <v>26000</v>
      </c>
      <c r="E125" s="3">
        <v>27100</v>
      </c>
    </row>
    <row r="126" spans="1:5" ht="34.5" customHeight="1" x14ac:dyDescent="0.2">
      <c r="A126" s="14" t="s">
        <v>87</v>
      </c>
      <c r="B126" s="15" t="s">
        <v>165</v>
      </c>
      <c r="C126" s="19">
        <f>C127</f>
        <v>809000</v>
      </c>
      <c r="D126" s="19">
        <f t="shared" ref="D126:E126" si="37">D127</f>
        <v>900900</v>
      </c>
      <c r="E126" s="19">
        <f t="shared" si="37"/>
        <v>973400</v>
      </c>
    </row>
    <row r="127" spans="1:5" ht="54.75" customHeight="1" x14ac:dyDescent="0.2">
      <c r="A127" s="2" t="s">
        <v>232</v>
      </c>
      <c r="B127" s="4" t="s">
        <v>236</v>
      </c>
      <c r="C127" s="3">
        <v>809000</v>
      </c>
      <c r="D127" s="3">
        <v>900900</v>
      </c>
      <c r="E127" s="3">
        <v>973400</v>
      </c>
    </row>
    <row r="128" spans="1:5" ht="34.35" customHeight="1" x14ac:dyDescent="0.2">
      <c r="A128" s="14" t="s">
        <v>88</v>
      </c>
      <c r="B128" s="15" t="s">
        <v>92</v>
      </c>
      <c r="C128" s="19">
        <f>C129</f>
        <v>361000</v>
      </c>
      <c r="D128" s="19">
        <f t="shared" ref="D128:E128" si="38">D129</f>
        <v>110000</v>
      </c>
      <c r="E128" s="19">
        <f t="shared" si="38"/>
        <v>378700</v>
      </c>
    </row>
    <row r="129" spans="1:6" ht="54.75" customHeight="1" x14ac:dyDescent="0.2">
      <c r="A129" s="2" t="s">
        <v>232</v>
      </c>
      <c r="B129" s="4" t="s">
        <v>237</v>
      </c>
      <c r="C129" s="3">
        <v>361000</v>
      </c>
      <c r="D129" s="3">
        <v>110000</v>
      </c>
      <c r="E129" s="3">
        <v>378700</v>
      </c>
    </row>
    <row r="130" spans="1:6" ht="64.5" customHeight="1" x14ac:dyDescent="0.2">
      <c r="A130" s="25" t="s">
        <v>413</v>
      </c>
      <c r="B130" s="26" t="s">
        <v>113</v>
      </c>
      <c r="C130" s="27">
        <f>C131+C133+C135</f>
        <v>43600</v>
      </c>
      <c r="D130" s="27">
        <f t="shared" ref="D130:E130" si="39">D131+D133+D135</f>
        <v>46000</v>
      </c>
      <c r="E130" s="27">
        <f t="shared" si="39"/>
        <v>49000</v>
      </c>
    </row>
    <row r="131" spans="1:6" ht="66.75" customHeight="1" x14ac:dyDescent="0.2">
      <c r="A131" s="14" t="s">
        <v>238</v>
      </c>
      <c r="B131" s="15" t="s">
        <v>114</v>
      </c>
      <c r="C131" s="19">
        <f>C132</f>
        <v>10000</v>
      </c>
      <c r="D131" s="19">
        <f t="shared" ref="D131:E131" si="40">D132</f>
        <v>10000</v>
      </c>
      <c r="E131" s="19">
        <f t="shared" si="40"/>
        <v>10000</v>
      </c>
    </row>
    <row r="132" spans="1:6" ht="66" customHeight="1" x14ac:dyDescent="0.2">
      <c r="A132" s="2" t="s">
        <v>239</v>
      </c>
      <c r="B132" s="4" t="s">
        <v>240</v>
      </c>
      <c r="C132" s="3">
        <v>10000</v>
      </c>
      <c r="D132" s="3">
        <v>10000</v>
      </c>
      <c r="E132" s="3">
        <v>10000</v>
      </c>
    </row>
    <row r="133" spans="1:6" ht="79.5" customHeight="1" x14ac:dyDescent="0.2">
      <c r="A133" s="14" t="s">
        <v>313</v>
      </c>
      <c r="B133" s="15" t="s">
        <v>138</v>
      </c>
      <c r="C133" s="19">
        <f>C134</f>
        <v>10000</v>
      </c>
      <c r="D133" s="19">
        <f t="shared" ref="D133:E133" si="41">D134</f>
        <v>10000</v>
      </c>
      <c r="E133" s="19">
        <f t="shared" si="41"/>
        <v>10000</v>
      </c>
    </row>
    <row r="134" spans="1:6" ht="69.75" customHeight="1" x14ac:dyDescent="0.2">
      <c r="A134" s="2" t="s">
        <v>239</v>
      </c>
      <c r="B134" s="4" t="s">
        <v>241</v>
      </c>
      <c r="C134" s="3">
        <v>10000</v>
      </c>
      <c r="D134" s="3">
        <v>10000</v>
      </c>
      <c r="E134" s="3">
        <v>10000</v>
      </c>
    </row>
    <row r="135" spans="1:6" ht="56.25" customHeight="1" x14ac:dyDescent="0.2">
      <c r="A135" s="14" t="s">
        <v>242</v>
      </c>
      <c r="B135" s="15" t="s">
        <v>243</v>
      </c>
      <c r="C135" s="19">
        <f>C136</f>
        <v>23600</v>
      </c>
      <c r="D135" s="19">
        <f t="shared" ref="D135:E135" si="42">D136</f>
        <v>26000</v>
      </c>
      <c r="E135" s="19">
        <f t="shared" si="42"/>
        <v>29000</v>
      </c>
    </row>
    <row r="136" spans="1:6" ht="68.25" customHeight="1" x14ac:dyDescent="0.2">
      <c r="A136" s="2" t="s">
        <v>239</v>
      </c>
      <c r="B136" s="4" t="s">
        <v>244</v>
      </c>
      <c r="C136" s="3">
        <v>23600</v>
      </c>
      <c r="D136" s="3">
        <v>26000</v>
      </c>
      <c r="E136" s="3">
        <v>29000</v>
      </c>
    </row>
    <row r="137" spans="1:6" ht="50.25" customHeight="1" x14ac:dyDescent="0.2">
      <c r="A137" s="25" t="s">
        <v>414</v>
      </c>
      <c r="B137" s="26" t="s">
        <v>115</v>
      </c>
      <c r="C137" s="27">
        <f>C138+C139+C140+C141+C142</f>
        <v>70000</v>
      </c>
      <c r="D137" s="27">
        <f t="shared" ref="D137:E137" si="43">D138+D139+D140+D141+D142</f>
        <v>70000</v>
      </c>
      <c r="E137" s="27">
        <f t="shared" si="43"/>
        <v>70000</v>
      </c>
    </row>
    <row r="138" spans="1:6" ht="71.25" hidden="1" customHeight="1" x14ac:dyDescent="0.2">
      <c r="A138" s="14" t="s">
        <v>245</v>
      </c>
      <c r="B138" s="15" t="s">
        <v>246</v>
      </c>
      <c r="C138" s="19"/>
      <c r="D138" s="19"/>
      <c r="E138" s="19"/>
    </row>
    <row r="139" spans="1:6" ht="109.5" hidden="1" customHeight="1" x14ac:dyDescent="0.2">
      <c r="A139" s="14" t="s">
        <v>247</v>
      </c>
      <c r="B139" s="15" t="s">
        <v>116</v>
      </c>
      <c r="C139" s="19"/>
      <c r="D139" s="19"/>
      <c r="E139" s="19"/>
    </row>
    <row r="140" spans="1:6" ht="66" hidden="1" customHeight="1" x14ac:dyDescent="0.2">
      <c r="A140" s="14" t="s">
        <v>248</v>
      </c>
      <c r="B140" s="15" t="s">
        <v>249</v>
      </c>
      <c r="C140" s="19"/>
      <c r="D140" s="19"/>
      <c r="E140" s="19"/>
    </row>
    <row r="141" spans="1:6" ht="54.75" hidden="1" customHeight="1" x14ac:dyDescent="0.2">
      <c r="A141" s="14" t="s">
        <v>250</v>
      </c>
      <c r="B141" s="15" t="s">
        <v>251</v>
      </c>
      <c r="C141" s="19"/>
      <c r="D141" s="19"/>
      <c r="E141" s="19"/>
      <c r="F141" s="23"/>
    </row>
    <row r="142" spans="1:6" ht="69" customHeight="1" x14ac:dyDescent="0.2">
      <c r="A142" s="14" t="s">
        <v>252</v>
      </c>
      <c r="B142" s="15" t="s">
        <v>166</v>
      </c>
      <c r="C142" s="19">
        <f>C143</f>
        <v>70000</v>
      </c>
      <c r="D142" s="19">
        <f t="shared" ref="D142:E142" si="44">D143</f>
        <v>70000</v>
      </c>
      <c r="E142" s="19">
        <f t="shared" si="44"/>
        <v>70000</v>
      </c>
      <c r="F142" s="23"/>
    </row>
    <row r="143" spans="1:6" ht="67.5" customHeight="1" x14ac:dyDescent="0.2">
      <c r="A143" s="2" t="s">
        <v>253</v>
      </c>
      <c r="B143" s="4" t="s">
        <v>254</v>
      </c>
      <c r="C143" s="3">
        <v>70000</v>
      </c>
      <c r="D143" s="3">
        <v>70000</v>
      </c>
      <c r="E143" s="3">
        <v>70000</v>
      </c>
      <c r="F143" s="23"/>
    </row>
    <row r="144" spans="1:6" ht="69" customHeight="1" x14ac:dyDescent="0.2">
      <c r="A144" s="25" t="s">
        <v>415</v>
      </c>
      <c r="B144" s="26" t="s">
        <v>57</v>
      </c>
      <c r="C144" s="27">
        <f>C145+C149</f>
        <v>8685728.5899999999</v>
      </c>
      <c r="D144" s="27">
        <f t="shared" ref="D144:E144" si="45">D145+D149</f>
        <v>19555982</v>
      </c>
      <c r="E144" s="27">
        <f t="shared" si="45"/>
        <v>18850722</v>
      </c>
    </row>
    <row r="145" spans="1:5" ht="68.25" customHeight="1" x14ac:dyDescent="0.2">
      <c r="A145" s="25" t="s">
        <v>416</v>
      </c>
      <c r="B145" s="26" t="s">
        <v>255</v>
      </c>
      <c r="C145" s="27">
        <f>C146</f>
        <v>0</v>
      </c>
      <c r="D145" s="27">
        <f t="shared" ref="D145:E145" si="46">D146</f>
        <v>100000</v>
      </c>
      <c r="E145" s="27">
        <f t="shared" si="46"/>
        <v>100000</v>
      </c>
    </row>
    <row r="146" spans="1:5" ht="56.25" customHeight="1" x14ac:dyDescent="0.2">
      <c r="A146" s="14" t="s">
        <v>258</v>
      </c>
      <c r="B146" s="15" t="s">
        <v>259</v>
      </c>
      <c r="C146" s="19">
        <f>SUM(C147:C148)</f>
        <v>0</v>
      </c>
      <c r="D146" s="19">
        <f t="shared" ref="D146:E146" si="47">SUM(D147:D148)</f>
        <v>100000</v>
      </c>
      <c r="E146" s="19">
        <f t="shared" si="47"/>
        <v>100000</v>
      </c>
    </row>
    <row r="147" spans="1:5" ht="69.75" hidden="1" customHeight="1" x14ac:dyDescent="0.2">
      <c r="A147" s="2" t="s">
        <v>257</v>
      </c>
      <c r="B147" s="4" t="s">
        <v>260</v>
      </c>
      <c r="C147" s="3">
        <v>0</v>
      </c>
      <c r="D147" s="3">
        <v>0</v>
      </c>
      <c r="E147" s="3">
        <v>0</v>
      </c>
    </row>
    <row r="148" spans="1:5" ht="73.5" customHeight="1" x14ac:dyDescent="0.2">
      <c r="A148" s="2" t="s">
        <v>256</v>
      </c>
      <c r="B148" s="4" t="s">
        <v>261</v>
      </c>
      <c r="C148" s="3">
        <v>0</v>
      </c>
      <c r="D148" s="3">
        <v>100000</v>
      </c>
      <c r="E148" s="3">
        <v>100000</v>
      </c>
    </row>
    <row r="149" spans="1:5" ht="48.75" customHeight="1" x14ac:dyDescent="0.2">
      <c r="A149" s="25" t="s">
        <v>417</v>
      </c>
      <c r="B149" s="26" t="s">
        <v>262</v>
      </c>
      <c r="C149" s="27">
        <f>C150</f>
        <v>8685728.5899999999</v>
      </c>
      <c r="D149" s="27">
        <f t="shared" ref="D149:E149" si="48">D150</f>
        <v>19455982</v>
      </c>
      <c r="E149" s="27">
        <f t="shared" si="48"/>
        <v>18750722</v>
      </c>
    </row>
    <row r="150" spans="1:5" ht="74.25" customHeight="1" x14ac:dyDescent="0.2">
      <c r="A150" s="14" t="s">
        <v>263</v>
      </c>
      <c r="B150" s="15" t="s">
        <v>264</v>
      </c>
      <c r="C150" s="19">
        <f>SUM(C151:C152)</f>
        <v>8685728.5899999999</v>
      </c>
      <c r="D150" s="19">
        <f t="shared" ref="D150:E150" si="49">SUM(D151:D152)</f>
        <v>19455982</v>
      </c>
      <c r="E150" s="19">
        <f t="shared" si="49"/>
        <v>18750722</v>
      </c>
    </row>
    <row r="151" spans="1:5" ht="48.75" customHeight="1" x14ac:dyDescent="0.2">
      <c r="A151" s="2" t="s">
        <v>265</v>
      </c>
      <c r="B151" s="4" t="s">
        <v>267</v>
      </c>
      <c r="C151" s="3">
        <v>8425156.7300000004</v>
      </c>
      <c r="D151" s="3">
        <v>18750722</v>
      </c>
      <c r="E151" s="3">
        <v>18750722</v>
      </c>
    </row>
    <row r="152" spans="1:5" ht="66.75" customHeight="1" x14ac:dyDescent="0.2">
      <c r="A152" s="2" t="s">
        <v>266</v>
      </c>
      <c r="B152" s="4" t="s">
        <v>268</v>
      </c>
      <c r="C152" s="3">
        <v>260571.86</v>
      </c>
      <c r="D152" s="3">
        <v>705260</v>
      </c>
      <c r="E152" s="3">
        <v>0</v>
      </c>
    </row>
    <row r="153" spans="1:5" ht="50.25" customHeight="1" x14ac:dyDescent="0.2">
      <c r="A153" s="25" t="s">
        <v>418</v>
      </c>
      <c r="B153" s="26" t="s">
        <v>341</v>
      </c>
      <c r="C153" s="27">
        <f>C154</f>
        <v>13085156.699999999</v>
      </c>
      <c r="D153" s="27">
        <f t="shared" ref="D153:E154" si="50">D154</f>
        <v>15149396.880000001</v>
      </c>
      <c r="E153" s="27">
        <f t="shared" si="50"/>
        <v>6633936.5300000003</v>
      </c>
    </row>
    <row r="154" spans="1:5" ht="36.75" customHeight="1" x14ac:dyDescent="0.2">
      <c r="A154" s="14" t="s">
        <v>339</v>
      </c>
      <c r="B154" s="15" t="s">
        <v>342</v>
      </c>
      <c r="C154" s="19">
        <f>C155</f>
        <v>13085156.699999999</v>
      </c>
      <c r="D154" s="19">
        <f t="shared" si="50"/>
        <v>15149396.880000001</v>
      </c>
      <c r="E154" s="19">
        <f t="shared" si="50"/>
        <v>6633936.5300000003</v>
      </c>
    </row>
    <row r="155" spans="1:5" ht="49.5" customHeight="1" x14ac:dyDescent="0.2">
      <c r="A155" s="2" t="s">
        <v>340</v>
      </c>
      <c r="B155" s="4" t="s">
        <v>343</v>
      </c>
      <c r="C155" s="3">
        <v>13085156.699999999</v>
      </c>
      <c r="D155" s="3">
        <v>15149396.880000001</v>
      </c>
      <c r="E155" s="3">
        <v>6633936.5300000003</v>
      </c>
    </row>
    <row r="156" spans="1:5" ht="79.5" customHeight="1" x14ac:dyDescent="0.2">
      <c r="A156" s="25" t="s">
        <v>419</v>
      </c>
      <c r="B156" s="26" t="s">
        <v>347</v>
      </c>
      <c r="C156" s="27">
        <f>C157</f>
        <v>150000</v>
      </c>
      <c r="D156" s="27">
        <f t="shared" ref="D156:E156" si="51">D157</f>
        <v>150000</v>
      </c>
      <c r="E156" s="27">
        <f t="shared" si="51"/>
        <v>150000</v>
      </c>
    </row>
    <row r="157" spans="1:5" ht="49.5" customHeight="1" x14ac:dyDescent="0.2">
      <c r="A157" s="25" t="s">
        <v>420</v>
      </c>
      <c r="B157" s="26" t="s">
        <v>348</v>
      </c>
      <c r="C157" s="27">
        <f>C158</f>
        <v>150000</v>
      </c>
      <c r="D157" s="27">
        <f t="shared" ref="D157:E157" si="52">D158</f>
        <v>150000</v>
      </c>
      <c r="E157" s="27">
        <f t="shared" si="52"/>
        <v>150000</v>
      </c>
    </row>
    <row r="158" spans="1:5" ht="53.25" customHeight="1" x14ac:dyDescent="0.2">
      <c r="A158" s="14" t="s">
        <v>344</v>
      </c>
      <c r="B158" s="15" t="s">
        <v>349</v>
      </c>
      <c r="C158" s="19">
        <f>SUM(C159:C160)</f>
        <v>150000</v>
      </c>
      <c r="D158" s="19">
        <f t="shared" ref="D158:E158" si="53">SUM(D159:D160)</f>
        <v>150000</v>
      </c>
      <c r="E158" s="19">
        <f t="shared" si="53"/>
        <v>150000</v>
      </c>
    </row>
    <row r="159" spans="1:5" ht="66.75" customHeight="1" x14ac:dyDescent="0.2">
      <c r="A159" s="2" t="s">
        <v>345</v>
      </c>
      <c r="B159" s="4" t="s">
        <v>350</v>
      </c>
      <c r="C159" s="3">
        <v>100000</v>
      </c>
      <c r="D159" s="3">
        <v>100000</v>
      </c>
      <c r="E159" s="3">
        <v>100000</v>
      </c>
    </row>
    <row r="160" spans="1:5" ht="66.75" customHeight="1" x14ac:dyDescent="0.2">
      <c r="A160" s="2" t="s">
        <v>346</v>
      </c>
      <c r="B160" s="4" t="s">
        <v>351</v>
      </c>
      <c r="C160" s="3">
        <v>50000</v>
      </c>
      <c r="D160" s="3">
        <v>50000</v>
      </c>
      <c r="E160" s="3">
        <v>50000</v>
      </c>
    </row>
    <row r="161" spans="1:5" ht="66.75" customHeight="1" x14ac:dyDescent="0.2">
      <c r="A161" s="25" t="s">
        <v>421</v>
      </c>
      <c r="B161" s="26" t="s">
        <v>352</v>
      </c>
      <c r="C161" s="27">
        <f>C162</f>
        <v>2700000</v>
      </c>
      <c r="D161" s="27">
        <f t="shared" ref="D161:E162" si="54">D162</f>
        <v>3000000</v>
      </c>
      <c r="E161" s="27">
        <f t="shared" si="54"/>
        <v>3000000</v>
      </c>
    </row>
    <row r="162" spans="1:5" ht="66.75" customHeight="1" x14ac:dyDescent="0.2">
      <c r="A162" s="14" t="s">
        <v>353</v>
      </c>
      <c r="B162" s="15" t="s">
        <v>355</v>
      </c>
      <c r="C162" s="19">
        <f>C163</f>
        <v>2700000</v>
      </c>
      <c r="D162" s="19">
        <f t="shared" si="54"/>
        <v>3000000</v>
      </c>
      <c r="E162" s="19">
        <f t="shared" si="54"/>
        <v>3000000</v>
      </c>
    </row>
    <row r="163" spans="1:5" ht="53.25" customHeight="1" x14ac:dyDescent="0.2">
      <c r="A163" s="2" t="s">
        <v>354</v>
      </c>
      <c r="B163" s="4" t="s">
        <v>356</v>
      </c>
      <c r="C163" s="3">
        <v>2700000</v>
      </c>
      <c r="D163" s="3">
        <v>3000000</v>
      </c>
      <c r="E163" s="3">
        <v>3000000</v>
      </c>
    </row>
    <row r="164" spans="1:5" ht="54" customHeight="1" x14ac:dyDescent="0.2">
      <c r="A164" s="25" t="s">
        <v>422</v>
      </c>
      <c r="B164" s="26" t="s">
        <v>357</v>
      </c>
      <c r="C164" s="27">
        <f>C165+C168+C175+C177</f>
        <v>99597712.299999997</v>
      </c>
      <c r="D164" s="27">
        <f t="shared" ref="D164:E164" si="55">D165+D168+D175+D177</f>
        <v>16365000</v>
      </c>
      <c r="E164" s="27">
        <f t="shared" si="55"/>
        <v>17255000</v>
      </c>
    </row>
    <row r="165" spans="1:5" ht="96.75" customHeight="1" x14ac:dyDescent="0.2">
      <c r="A165" s="14" t="s">
        <v>423</v>
      </c>
      <c r="B165" s="15" t="s">
        <v>358</v>
      </c>
      <c r="C165" s="19">
        <f>SUM(C166:C167)</f>
        <v>27523548.739999998</v>
      </c>
      <c r="D165" s="19">
        <f t="shared" ref="D165:E165" si="56">SUM(D166:D167)</f>
        <v>16365000</v>
      </c>
      <c r="E165" s="19">
        <f t="shared" si="56"/>
        <v>17255000</v>
      </c>
    </row>
    <row r="166" spans="1:5" ht="48.75" customHeight="1" x14ac:dyDescent="0.2">
      <c r="A166" s="2" t="s">
        <v>359</v>
      </c>
      <c r="B166" s="4" t="s">
        <v>360</v>
      </c>
      <c r="C166" s="3">
        <v>24887516.449999999</v>
      </c>
      <c r="D166" s="3">
        <v>16365000</v>
      </c>
      <c r="E166" s="3">
        <v>17255000</v>
      </c>
    </row>
    <row r="167" spans="1:5" ht="37.5" customHeight="1" x14ac:dyDescent="0.2">
      <c r="A167" s="2" t="s">
        <v>361</v>
      </c>
      <c r="B167" s="4" t="s">
        <v>362</v>
      </c>
      <c r="C167" s="3">
        <v>2636032.29</v>
      </c>
      <c r="D167" s="3">
        <v>0</v>
      </c>
      <c r="E167" s="3">
        <v>0</v>
      </c>
    </row>
    <row r="168" spans="1:5" ht="132.75" customHeight="1" x14ac:dyDescent="0.2">
      <c r="A168" s="14" t="s">
        <v>424</v>
      </c>
      <c r="B168" s="15" t="s">
        <v>363</v>
      </c>
      <c r="C168" s="19">
        <f>SUM(C169:C174)</f>
        <v>69800163.560000002</v>
      </c>
      <c r="D168" s="19">
        <f t="shared" ref="D168:E168" si="57">SUM(D169:D174)</f>
        <v>0</v>
      </c>
      <c r="E168" s="19">
        <f t="shared" si="57"/>
        <v>0</v>
      </c>
    </row>
    <row r="169" spans="1:5" ht="66.75" customHeight="1" x14ac:dyDescent="0.2">
      <c r="A169" s="2" t="s">
        <v>364</v>
      </c>
      <c r="B169" s="4" t="s">
        <v>365</v>
      </c>
      <c r="C169" s="3">
        <v>600000</v>
      </c>
      <c r="D169" s="3">
        <v>0</v>
      </c>
      <c r="E169" s="3">
        <v>0</v>
      </c>
    </row>
    <row r="170" spans="1:5" ht="95.25" customHeight="1" x14ac:dyDescent="0.2">
      <c r="A170" s="2" t="s">
        <v>366</v>
      </c>
      <c r="B170" s="4" t="s">
        <v>367</v>
      </c>
      <c r="C170" s="3">
        <v>23785941.57</v>
      </c>
      <c r="D170" s="3">
        <v>0</v>
      </c>
      <c r="E170" s="3">
        <v>0</v>
      </c>
    </row>
    <row r="171" spans="1:5" ht="54" customHeight="1" x14ac:dyDescent="0.2">
      <c r="A171" s="2" t="s">
        <v>368</v>
      </c>
      <c r="B171" s="4" t="s">
        <v>369</v>
      </c>
      <c r="C171" s="3">
        <v>25000000</v>
      </c>
      <c r="D171" s="3">
        <v>0</v>
      </c>
      <c r="E171" s="3">
        <v>0</v>
      </c>
    </row>
    <row r="172" spans="1:5" ht="79.5" customHeight="1" x14ac:dyDescent="0.2">
      <c r="A172" s="2" t="s">
        <v>370</v>
      </c>
      <c r="B172" s="4" t="s">
        <v>371</v>
      </c>
      <c r="C172" s="3">
        <v>18469770.73</v>
      </c>
      <c r="D172" s="3">
        <v>0</v>
      </c>
      <c r="E172" s="3">
        <v>0</v>
      </c>
    </row>
    <row r="173" spans="1:5" ht="66.75" customHeight="1" x14ac:dyDescent="0.2">
      <c r="A173" s="2" t="s">
        <v>372</v>
      </c>
      <c r="B173" s="4" t="s">
        <v>373</v>
      </c>
      <c r="C173" s="3">
        <v>1372451.26</v>
      </c>
      <c r="D173" s="3">
        <v>0</v>
      </c>
      <c r="E173" s="3">
        <v>0</v>
      </c>
    </row>
    <row r="174" spans="1:5" ht="87.75" customHeight="1" x14ac:dyDescent="0.2">
      <c r="A174" s="2" t="s">
        <v>375</v>
      </c>
      <c r="B174" s="4" t="s">
        <v>374</v>
      </c>
      <c r="C174" s="3">
        <v>572000</v>
      </c>
      <c r="D174" s="3">
        <v>0</v>
      </c>
      <c r="E174" s="3">
        <v>0</v>
      </c>
    </row>
    <row r="175" spans="1:5" ht="101.25" customHeight="1" x14ac:dyDescent="0.2">
      <c r="A175" s="14" t="s">
        <v>425</v>
      </c>
      <c r="B175" s="15" t="s">
        <v>376</v>
      </c>
      <c r="C175" s="19">
        <f>C176</f>
        <v>1000000</v>
      </c>
      <c r="D175" s="19">
        <f t="shared" ref="D175:E175" si="58">D176</f>
        <v>0</v>
      </c>
      <c r="E175" s="19">
        <f t="shared" si="58"/>
        <v>0</v>
      </c>
    </row>
    <row r="176" spans="1:5" ht="105.75" customHeight="1" x14ac:dyDescent="0.2">
      <c r="A176" s="2" t="s">
        <v>380</v>
      </c>
      <c r="B176" s="4" t="s">
        <v>377</v>
      </c>
      <c r="C176" s="3">
        <v>1000000</v>
      </c>
      <c r="D176" s="3">
        <v>0</v>
      </c>
      <c r="E176" s="3">
        <v>0</v>
      </c>
    </row>
    <row r="177" spans="1:5" ht="114" customHeight="1" x14ac:dyDescent="0.2">
      <c r="A177" s="14" t="s">
        <v>426</v>
      </c>
      <c r="B177" s="15" t="s">
        <v>378</v>
      </c>
      <c r="C177" s="19">
        <f>C178</f>
        <v>1274000</v>
      </c>
      <c r="D177" s="19">
        <f t="shared" ref="D177:E177" si="59">D178</f>
        <v>0</v>
      </c>
      <c r="E177" s="19">
        <f t="shared" si="59"/>
        <v>0</v>
      </c>
    </row>
    <row r="178" spans="1:5" ht="66.75" customHeight="1" x14ac:dyDescent="0.2">
      <c r="A178" s="2" t="s">
        <v>381</v>
      </c>
      <c r="B178" s="4" t="s">
        <v>379</v>
      </c>
      <c r="C178" s="3">
        <v>1274000</v>
      </c>
      <c r="D178" s="3">
        <v>0</v>
      </c>
      <c r="E178" s="3">
        <v>0</v>
      </c>
    </row>
    <row r="179" spans="1:5" ht="55.5" customHeight="1" x14ac:dyDescent="0.2">
      <c r="A179" s="25" t="s">
        <v>427</v>
      </c>
      <c r="B179" s="26" t="s">
        <v>386</v>
      </c>
      <c r="C179" s="27">
        <f>C180</f>
        <v>5134847.5999999996</v>
      </c>
      <c r="D179" s="27">
        <f t="shared" ref="D179:E179" si="60">D180</f>
        <v>500000</v>
      </c>
      <c r="E179" s="27">
        <f t="shared" si="60"/>
        <v>500000</v>
      </c>
    </row>
    <row r="180" spans="1:5" ht="66.75" customHeight="1" x14ac:dyDescent="0.2">
      <c r="A180" s="2" t="s">
        <v>385</v>
      </c>
      <c r="B180" s="4" t="s">
        <v>387</v>
      </c>
      <c r="C180" s="3">
        <f>SUM(C181:C182)</f>
        <v>5134847.5999999996</v>
      </c>
      <c r="D180" s="3">
        <f t="shared" ref="D180:E180" si="61">SUM(D181:D182)</f>
        <v>500000</v>
      </c>
      <c r="E180" s="3">
        <f t="shared" si="61"/>
        <v>500000</v>
      </c>
    </row>
    <row r="181" spans="1:5" ht="93" customHeight="1" x14ac:dyDescent="0.2">
      <c r="A181" s="2" t="s">
        <v>301</v>
      </c>
      <c r="B181" s="4" t="s">
        <v>388</v>
      </c>
      <c r="C181" s="3">
        <v>4999047.5999999996</v>
      </c>
      <c r="D181" s="3">
        <v>0</v>
      </c>
      <c r="E181" s="3">
        <v>0</v>
      </c>
    </row>
    <row r="182" spans="1:5" ht="104.25" customHeight="1" x14ac:dyDescent="0.2">
      <c r="A182" s="2" t="s">
        <v>302</v>
      </c>
      <c r="B182" s="4" t="s">
        <v>389</v>
      </c>
      <c r="C182" s="3">
        <v>135800</v>
      </c>
      <c r="D182" s="3">
        <v>500000</v>
      </c>
      <c r="E182" s="3">
        <v>500000</v>
      </c>
    </row>
    <row r="183" spans="1:5" ht="66.75" customHeight="1" x14ac:dyDescent="0.2">
      <c r="A183" s="25" t="s">
        <v>428</v>
      </c>
      <c r="B183" s="26" t="s">
        <v>390</v>
      </c>
      <c r="C183" s="27">
        <f>C186+C184</f>
        <v>10420714.300000001</v>
      </c>
      <c r="D183" s="27">
        <f t="shared" ref="D183:E183" si="62">D186+D184</f>
        <v>830000</v>
      </c>
      <c r="E183" s="27">
        <f t="shared" si="62"/>
        <v>0</v>
      </c>
    </row>
    <row r="184" spans="1:5" ht="88.5" customHeight="1" x14ac:dyDescent="0.2">
      <c r="A184" s="2" t="s">
        <v>453</v>
      </c>
      <c r="B184" s="4" t="s">
        <v>454</v>
      </c>
      <c r="C184" s="3">
        <f>C185</f>
        <v>0</v>
      </c>
      <c r="D184" s="3">
        <f t="shared" ref="D184:E184" si="63">D185</f>
        <v>830000</v>
      </c>
      <c r="E184" s="3">
        <f t="shared" si="63"/>
        <v>0</v>
      </c>
    </row>
    <row r="185" spans="1:5" ht="86.25" customHeight="1" x14ac:dyDescent="0.2">
      <c r="A185" s="2" t="s">
        <v>455</v>
      </c>
      <c r="B185" s="4" t="s">
        <v>456</v>
      </c>
      <c r="C185" s="3">
        <v>0</v>
      </c>
      <c r="D185" s="3">
        <v>830000</v>
      </c>
      <c r="E185" s="3">
        <v>0</v>
      </c>
    </row>
    <row r="186" spans="1:5" ht="49.5" customHeight="1" x14ac:dyDescent="0.2">
      <c r="A186" s="14" t="s">
        <v>384</v>
      </c>
      <c r="B186" s="15" t="s">
        <v>392</v>
      </c>
      <c r="C186" s="19">
        <f>C187</f>
        <v>10420714.300000001</v>
      </c>
      <c r="D186" s="19">
        <f t="shared" ref="D186:E186" si="64">D187</f>
        <v>0</v>
      </c>
      <c r="E186" s="19">
        <f t="shared" si="64"/>
        <v>0</v>
      </c>
    </row>
    <row r="187" spans="1:5" ht="101.25" customHeight="1" x14ac:dyDescent="0.2">
      <c r="A187" s="2" t="s">
        <v>391</v>
      </c>
      <c r="B187" s="4" t="s">
        <v>393</v>
      </c>
      <c r="C187" s="3">
        <v>10420714.300000001</v>
      </c>
      <c r="D187" s="3">
        <v>0</v>
      </c>
      <c r="E187" s="3">
        <v>0</v>
      </c>
    </row>
    <row r="188" spans="1:5" ht="101.25" customHeight="1" x14ac:dyDescent="0.2">
      <c r="A188" s="25" t="s">
        <v>429</v>
      </c>
      <c r="B188" s="26" t="s">
        <v>394</v>
      </c>
      <c r="C188" s="27">
        <f>C189</f>
        <v>100000</v>
      </c>
      <c r="D188" s="27">
        <f t="shared" ref="D188:E188" si="65">D189</f>
        <v>7600000</v>
      </c>
      <c r="E188" s="27">
        <f t="shared" si="65"/>
        <v>7900000</v>
      </c>
    </row>
    <row r="189" spans="1:5" ht="82.5" customHeight="1" x14ac:dyDescent="0.2">
      <c r="A189" s="14" t="s">
        <v>395</v>
      </c>
      <c r="B189" s="15" t="s">
        <v>399</v>
      </c>
      <c r="C189" s="19">
        <f>SUM(C190:C192)</f>
        <v>100000</v>
      </c>
      <c r="D189" s="19">
        <f t="shared" ref="D189:E189" si="66">SUM(D190:D192)</f>
        <v>7600000</v>
      </c>
      <c r="E189" s="19">
        <f t="shared" si="66"/>
        <v>7900000</v>
      </c>
    </row>
    <row r="190" spans="1:5" ht="115.5" customHeight="1" x14ac:dyDescent="0.2">
      <c r="A190" s="2" t="s">
        <v>396</v>
      </c>
      <c r="B190" s="4" t="s">
        <v>400</v>
      </c>
      <c r="C190" s="3">
        <v>0</v>
      </c>
      <c r="D190" s="3">
        <v>7200000</v>
      </c>
      <c r="E190" s="3">
        <v>7500000</v>
      </c>
    </row>
    <row r="191" spans="1:5" ht="101.25" customHeight="1" x14ac:dyDescent="0.2">
      <c r="A191" s="2" t="s">
        <v>397</v>
      </c>
      <c r="B191" s="4" t="s">
        <v>401</v>
      </c>
      <c r="C191" s="3">
        <v>0</v>
      </c>
      <c r="D191" s="3">
        <v>300000</v>
      </c>
      <c r="E191" s="3">
        <v>300000</v>
      </c>
    </row>
    <row r="192" spans="1:5" ht="66.75" customHeight="1" x14ac:dyDescent="0.2">
      <c r="A192" s="2" t="s">
        <v>398</v>
      </c>
      <c r="B192" s="4" t="s">
        <v>402</v>
      </c>
      <c r="C192" s="3">
        <v>100000</v>
      </c>
      <c r="D192" s="3">
        <v>100000</v>
      </c>
      <c r="E192" s="3">
        <v>100000</v>
      </c>
    </row>
    <row r="193" spans="1:5" ht="49.5" customHeight="1" x14ac:dyDescent="0.2">
      <c r="A193" s="25" t="s">
        <v>430</v>
      </c>
      <c r="B193" s="26" t="s">
        <v>431</v>
      </c>
      <c r="C193" s="27">
        <f>C194+C196</f>
        <v>134191315.84</v>
      </c>
      <c r="D193" s="27">
        <f t="shared" ref="D193:E193" si="67">D194+D196</f>
        <v>0</v>
      </c>
      <c r="E193" s="27">
        <f t="shared" si="67"/>
        <v>0</v>
      </c>
    </row>
    <row r="194" spans="1:5" ht="24" customHeight="1" x14ac:dyDescent="0.2">
      <c r="A194" s="14" t="s">
        <v>433</v>
      </c>
      <c r="B194" s="15" t="s">
        <v>439</v>
      </c>
      <c r="C194" s="19">
        <f>C195</f>
        <v>2600000</v>
      </c>
      <c r="D194" s="19">
        <f t="shared" ref="D194:E194" si="68">D195</f>
        <v>0</v>
      </c>
      <c r="E194" s="19">
        <f t="shared" si="68"/>
        <v>0</v>
      </c>
    </row>
    <row r="195" spans="1:5" ht="31.5" customHeight="1" x14ac:dyDescent="0.2">
      <c r="A195" s="2" t="s">
        <v>434</v>
      </c>
      <c r="B195" s="4" t="s">
        <v>440</v>
      </c>
      <c r="C195" s="3">
        <v>2600000</v>
      </c>
      <c r="D195" s="3">
        <v>0</v>
      </c>
      <c r="E195" s="3">
        <v>0</v>
      </c>
    </row>
    <row r="196" spans="1:5" ht="66.75" customHeight="1" x14ac:dyDescent="0.2">
      <c r="A196" s="14" t="s">
        <v>382</v>
      </c>
      <c r="B196" s="15" t="s">
        <v>435</v>
      </c>
      <c r="C196" s="19">
        <f>SUM(C197:C199)</f>
        <v>131591315.84</v>
      </c>
      <c r="D196" s="19">
        <f t="shared" ref="D196:E196" si="69">SUM(D197:D199)</f>
        <v>0</v>
      </c>
      <c r="E196" s="19">
        <f t="shared" si="69"/>
        <v>0</v>
      </c>
    </row>
    <row r="197" spans="1:5" ht="99" customHeight="1" x14ac:dyDescent="0.2">
      <c r="A197" s="2" t="s">
        <v>407</v>
      </c>
      <c r="B197" s="4" t="s">
        <v>436</v>
      </c>
      <c r="C197" s="3">
        <v>31646747.989999998</v>
      </c>
      <c r="D197" s="3">
        <v>0</v>
      </c>
      <c r="E197" s="3">
        <v>0</v>
      </c>
    </row>
    <row r="198" spans="1:5" ht="66.75" customHeight="1" x14ac:dyDescent="0.2">
      <c r="A198" s="2" t="s">
        <v>383</v>
      </c>
      <c r="B198" s="4" t="s">
        <v>437</v>
      </c>
      <c r="C198" s="3">
        <v>91451292.010000005</v>
      </c>
      <c r="D198" s="3">
        <v>0</v>
      </c>
      <c r="E198" s="3">
        <v>0</v>
      </c>
    </row>
    <row r="199" spans="1:5" ht="51" customHeight="1" x14ac:dyDescent="0.2">
      <c r="A199" s="2" t="s">
        <v>432</v>
      </c>
      <c r="B199" s="4" t="s">
        <v>438</v>
      </c>
      <c r="C199" s="3">
        <v>8493275.8399999999</v>
      </c>
      <c r="D199" s="3">
        <v>0</v>
      </c>
      <c r="E199" s="3">
        <v>0</v>
      </c>
    </row>
    <row r="200" spans="1:5" ht="51" customHeight="1" x14ac:dyDescent="0.2">
      <c r="A200" s="25" t="s">
        <v>441</v>
      </c>
      <c r="B200" s="26" t="s">
        <v>443</v>
      </c>
      <c r="C200" s="27">
        <f>C201</f>
        <v>17042739</v>
      </c>
      <c r="D200" s="27">
        <f t="shared" ref="D200:E200" si="70">D201</f>
        <v>20000000</v>
      </c>
      <c r="E200" s="27">
        <f t="shared" si="70"/>
        <v>0</v>
      </c>
    </row>
    <row r="201" spans="1:5" ht="51" customHeight="1" x14ac:dyDescent="0.2">
      <c r="A201" s="14" t="s">
        <v>442</v>
      </c>
      <c r="B201" s="15" t="s">
        <v>444</v>
      </c>
      <c r="C201" s="19">
        <f>SUM(C202:C203)</f>
        <v>17042739</v>
      </c>
      <c r="D201" s="19">
        <f t="shared" ref="D201:E201" si="71">SUM(D202:D203)</f>
        <v>20000000</v>
      </c>
      <c r="E201" s="19">
        <f t="shared" si="71"/>
        <v>0</v>
      </c>
    </row>
    <row r="202" spans="1:5" ht="66.75" customHeight="1" x14ac:dyDescent="0.2">
      <c r="A202" s="2" t="s">
        <v>445</v>
      </c>
      <c r="B202" s="4" t="s">
        <v>446</v>
      </c>
      <c r="C202" s="3">
        <v>12542739</v>
      </c>
      <c r="D202" s="3">
        <v>0</v>
      </c>
      <c r="E202" s="3">
        <v>0</v>
      </c>
    </row>
    <row r="203" spans="1:5" ht="66.75" customHeight="1" x14ac:dyDescent="0.2">
      <c r="A203" s="2" t="s">
        <v>447</v>
      </c>
      <c r="B203" s="4" t="s">
        <v>448</v>
      </c>
      <c r="C203" s="3">
        <v>4500000</v>
      </c>
      <c r="D203" s="3">
        <v>20000000</v>
      </c>
      <c r="E203" s="3">
        <v>0</v>
      </c>
    </row>
    <row r="204" spans="1:5" ht="35.25" customHeight="1" x14ac:dyDescent="0.2">
      <c r="A204" s="25" t="s">
        <v>58</v>
      </c>
      <c r="B204" s="26" t="s">
        <v>7</v>
      </c>
      <c r="C204" s="27">
        <f>C205</f>
        <v>550677750.01999998</v>
      </c>
      <c r="D204" s="27">
        <f t="shared" ref="D204:E205" si="72">D205</f>
        <v>290310288.85000002</v>
      </c>
      <c r="E204" s="27">
        <f t="shared" si="72"/>
        <v>306538048.62</v>
      </c>
    </row>
    <row r="205" spans="1:5" ht="35.25" customHeight="1" x14ac:dyDescent="0.2">
      <c r="A205" s="2" t="s">
        <v>58</v>
      </c>
      <c r="B205" s="4" t="s">
        <v>59</v>
      </c>
      <c r="C205" s="3">
        <f>C206</f>
        <v>550677750.01999998</v>
      </c>
      <c r="D205" s="3">
        <f t="shared" si="72"/>
        <v>290310288.85000002</v>
      </c>
      <c r="E205" s="3">
        <f t="shared" si="72"/>
        <v>306538048.62</v>
      </c>
    </row>
    <row r="206" spans="1:5" ht="48.75" customHeight="1" x14ac:dyDescent="0.2">
      <c r="A206" s="14" t="s">
        <v>269</v>
      </c>
      <c r="B206" s="15" t="s">
        <v>270</v>
      </c>
      <c r="C206" s="19">
        <f>SUM(C207:C256)</f>
        <v>550677750.01999998</v>
      </c>
      <c r="D206" s="19">
        <f t="shared" ref="D206:E206" si="73">SUM(D207:D256)</f>
        <v>290310288.85000002</v>
      </c>
      <c r="E206" s="19">
        <f t="shared" si="73"/>
        <v>306538048.62</v>
      </c>
    </row>
    <row r="207" spans="1:5" ht="37.5" customHeight="1" x14ac:dyDescent="0.2">
      <c r="A207" s="2" t="s">
        <v>315</v>
      </c>
      <c r="B207" s="4" t="s">
        <v>63</v>
      </c>
      <c r="C207" s="3">
        <f>19737543.81-455000</f>
        <v>19282543.809999999</v>
      </c>
      <c r="D207" s="3">
        <v>15123220</v>
      </c>
      <c r="E207" s="3">
        <v>15224710</v>
      </c>
    </row>
    <row r="208" spans="1:5" ht="116.25" customHeight="1" x14ac:dyDescent="0.2">
      <c r="A208" s="2" t="s">
        <v>129</v>
      </c>
      <c r="B208" s="4" t="s">
        <v>64</v>
      </c>
      <c r="C208" s="3">
        <v>22932460.66</v>
      </c>
      <c r="D208" s="3">
        <f>3100000</f>
        <v>3100000</v>
      </c>
      <c r="E208" s="3">
        <f>3100000</f>
        <v>3100000</v>
      </c>
    </row>
    <row r="209" spans="1:5" ht="32.25" hidden="1" customHeight="1" x14ac:dyDescent="0.2">
      <c r="A209" s="2" t="s">
        <v>65</v>
      </c>
      <c r="B209" s="4" t="s">
        <v>66</v>
      </c>
      <c r="C209" s="3"/>
      <c r="D209" s="3"/>
      <c r="E209" s="3"/>
    </row>
    <row r="210" spans="1:5" ht="66.75" customHeight="1" x14ac:dyDescent="0.2">
      <c r="A210" s="2" t="s">
        <v>271</v>
      </c>
      <c r="B210" s="4" t="s">
        <v>294</v>
      </c>
      <c r="C210" s="3">
        <v>5967177.7300000004</v>
      </c>
      <c r="D210" s="3">
        <v>5000000</v>
      </c>
      <c r="E210" s="3">
        <v>5000000</v>
      </c>
    </row>
    <row r="211" spans="1:5" ht="17.25" customHeight="1" x14ac:dyDescent="0.2">
      <c r="A211" s="2" t="s">
        <v>272</v>
      </c>
      <c r="B211" s="4" t="s">
        <v>67</v>
      </c>
      <c r="C211" s="3">
        <v>2504200</v>
      </c>
      <c r="D211" s="3">
        <v>2467400</v>
      </c>
      <c r="E211" s="3">
        <v>2566000</v>
      </c>
    </row>
    <row r="212" spans="1:5" ht="37.5" customHeight="1" x14ac:dyDescent="0.2">
      <c r="A212" s="2" t="s">
        <v>273</v>
      </c>
      <c r="B212" s="4" t="s">
        <v>94</v>
      </c>
      <c r="C212" s="3">
        <v>1082600</v>
      </c>
      <c r="D212" s="3">
        <v>2267280</v>
      </c>
      <c r="E212" s="3">
        <v>2357900</v>
      </c>
    </row>
    <row r="213" spans="1:5" ht="46.5" customHeight="1" x14ac:dyDescent="0.2">
      <c r="A213" s="2" t="s">
        <v>60</v>
      </c>
      <c r="B213" s="4" t="s">
        <v>61</v>
      </c>
      <c r="C213" s="3">
        <v>106910870</v>
      </c>
      <c r="D213" s="3">
        <f>4350500+1677400+52123000+10720300</f>
        <v>68871200</v>
      </c>
      <c r="E213" s="3">
        <f>4507900+1730500+54156000+10885660</f>
        <v>71280060</v>
      </c>
    </row>
    <row r="214" spans="1:5" ht="36" customHeight="1" x14ac:dyDescent="0.2">
      <c r="A214" s="2" t="s">
        <v>274</v>
      </c>
      <c r="B214" s="4" t="s">
        <v>62</v>
      </c>
      <c r="C214" s="3">
        <v>1567000</v>
      </c>
      <c r="D214" s="3">
        <v>0</v>
      </c>
      <c r="E214" s="3">
        <v>0</v>
      </c>
    </row>
    <row r="215" spans="1:5" ht="46.5" customHeight="1" x14ac:dyDescent="0.2">
      <c r="A215" s="2" t="s">
        <v>275</v>
      </c>
      <c r="B215" s="4" t="s">
        <v>276</v>
      </c>
      <c r="C215" s="3">
        <v>3104300</v>
      </c>
      <c r="D215" s="3">
        <v>2717500</v>
      </c>
      <c r="E215" s="3">
        <v>2826200</v>
      </c>
    </row>
    <row r="216" spans="1:5" ht="47.25" customHeight="1" x14ac:dyDescent="0.2">
      <c r="A216" s="2" t="s">
        <v>277</v>
      </c>
      <c r="B216" s="4" t="s">
        <v>278</v>
      </c>
      <c r="C216" s="3">
        <v>37581805.359999999</v>
      </c>
      <c r="D216" s="3">
        <f>8000000+1500000-4000000</f>
        <v>5500000</v>
      </c>
      <c r="E216" s="3">
        <f>8000000+1500000</f>
        <v>9500000</v>
      </c>
    </row>
    <row r="217" spans="1:5" ht="130.5" hidden="1" customHeight="1" x14ac:dyDescent="0.2">
      <c r="A217" s="2" t="s">
        <v>119</v>
      </c>
      <c r="B217" s="4" t="s">
        <v>279</v>
      </c>
      <c r="C217" s="3"/>
      <c r="D217" s="3"/>
      <c r="E217" s="3"/>
    </row>
    <row r="218" spans="1:5" ht="32.25" customHeight="1" x14ac:dyDescent="0.2">
      <c r="A218" s="2" t="s">
        <v>68</v>
      </c>
      <c r="B218" s="4" t="s">
        <v>280</v>
      </c>
      <c r="C218" s="3">
        <v>29340340</v>
      </c>
      <c r="D218" s="3">
        <f>16312030-16000000</f>
        <v>312030</v>
      </c>
      <c r="E218" s="3">
        <v>8906770</v>
      </c>
    </row>
    <row r="219" spans="1:5" ht="33.75" customHeight="1" x14ac:dyDescent="0.2">
      <c r="A219" s="2" t="s">
        <v>15</v>
      </c>
      <c r="B219" s="4" t="s">
        <v>69</v>
      </c>
      <c r="C219" s="3">
        <v>41066475</v>
      </c>
      <c r="D219" s="3">
        <v>24947800</v>
      </c>
      <c r="E219" s="3">
        <v>25652400</v>
      </c>
    </row>
    <row r="220" spans="1:5" ht="37.5" customHeight="1" x14ac:dyDescent="0.2">
      <c r="A220" s="2" t="s">
        <v>106</v>
      </c>
      <c r="B220" s="4" t="s">
        <v>70</v>
      </c>
      <c r="C220" s="3">
        <v>6629360</v>
      </c>
      <c r="D220" s="3">
        <v>8279360</v>
      </c>
      <c r="E220" s="3">
        <v>8279360</v>
      </c>
    </row>
    <row r="221" spans="1:5" ht="53.25" customHeight="1" x14ac:dyDescent="0.2">
      <c r="A221" s="2" t="s">
        <v>112</v>
      </c>
      <c r="B221" s="4" t="s">
        <v>71</v>
      </c>
      <c r="C221" s="3">
        <v>11733597</v>
      </c>
      <c r="D221" s="3">
        <v>9277260</v>
      </c>
      <c r="E221" s="3">
        <v>9277260</v>
      </c>
    </row>
    <row r="222" spans="1:5" ht="98.25" customHeight="1" x14ac:dyDescent="0.2">
      <c r="A222" s="2" t="s">
        <v>173</v>
      </c>
      <c r="B222" s="4" t="s">
        <v>281</v>
      </c>
      <c r="C222" s="3">
        <v>16241168</v>
      </c>
      <c r="D222" s="3">
        <v>5000000</v>
      </c>
      <c r="E222" s="3">
        <v>5000000</v>
      </c>
    </row>
    <row r="223" spans="1:5" ht="84" customHeight="1" x14ac:dyDescent="0.2">
      <c r="A223" s="2" t="s">
        <v>156</v>
      </c>
      <c r="B223" s="4" t="s">
        <v>282</v>
      </c>
      <c r="C223" s="3">
        <v>400000</v>
      </c>
      <c r="D223" s="3">
        <v>0</v>
      </c>
      <c r="E223" s="3">
        <v>0</v>
      </c>
    </row>
    <row r="224" spans="1:5" ht="178.5" customHeight="1" x14ac:dyDescent="0.2">
      <c r="A224" s="2" t="s">
        <v>457</v>
      </c>
      <c r="B224" s="4" t="s">
        <v>458</v>
      </c>
      <c r="C224" s="3">
        <v>9500000</v>
      </c>
      <c r="D224" s="3">
        <v>0</v>
      </c>
      <c r="E224" s="3">
        <v>0</v>
      </c>
    </row>
    <row r="225" spans="1:5" ht="69.75" customHeight="1" x14ac:dyDescent="0.2">
      <c r="A225" s="2" t="s">
        <v>284</v>
      </c>
      <c r="B225" s="4" t="s">
        <v>283</v>
      </c>
      <c r="C225" s="3">
        <v>1293510</v>
      </c>
      <c r="D225" s="3">
        <v>1353384</v>
      </c>
      <c r="E225" s="3">
        <v>1402380</v>
      </c>
    </row>
    <row r="226" spans="1:5" ht="64.5" customHeight="1" x14ac:dyDescent="0.2">
      <c r="A226" s="2" t="s">
        <v>84</v>
      </c>
      <c r="B226" s="4" t="s">
        <v>83</v>
      </c>
      <c r="C226" s="3">
        <v>6445</v>
      </c>
      <c r="D226" s="3">
        <v>6764</v>
      </c>
      <c r="E226" s="3">
        <v>6024</v>
      </c>
    </row>
    <row r="227" spans="1:5" ht="48.75" customHeight="1" x14ac:dyDescent="0.2">
      <c r="A227" s="2" t="s">
        <v>121</v>
      </c>
      <c r="B227" s="4" t="s">
        <v>72</v>
      </c>
      <c r="C227" s="3">
        <v>2282298</v>
      </c>
      <c r="D227" s="3">
        <v>2282298</v>
      </c>
      <c r="E227" s="3">
        <v>2282298</v>
      </c>
    </row>
    <row r="228" spans="1:5" ht="22.5" customHeight="1" x14ac:dyDescent="0.2">
      <c r="A228" s="2" t="s">
        <v>297</v>
      </c>
      <c r="B228" s="4" t="s">
        <v>73</v>
      </c>
      <c r="C228" s="3">
        <v>15898284.16</v>
      </c>
      <c r="D228" s="3">
        <v>15000000</v>
      </c>
      <c r="E228" s="3">
        <v>15000000</v>
      </c>
    </row>
    <row r="229" spans="1:5" ht="47.25" customHeight="1" x14ac:dyDescent="0.2">
      <c r="A229" s="2" t="s">
        <v>298</v>
      </c>
      <c r="B229" s="4" t="s">
        <v>74</v>
      </c>
      <c r="C229" s="3">
        <v>29526719.640000001</v>
      </c>
      <c r="D229" s="3">
        <v>10720000</v>
      </c>
      <c r="E229" s="3">
        <v>11550000</v>
      </c>
    </row>
    <row r="230" spans="1:5" ht="65.25" customHeight="1" x14ac:dyDescent="0.2">
      <c r="A230" s="2" t="s">
        <v>300</v>
      </c>
      <c r="B230" s="4" t="s">
        <v>299</v>
      </c>
      <c r="C230" s="3">
        <v>2000000</v>
      </c>
      <c r="D230" s="3">
        <v>1000000</v>
      </c>
      <c r="E230" s="3">
        <v>1000000</v>
      </c>
    </row>
    <row r="231" spans="1:5" ht="51" customHeight="1" x14ac:dyDescent="0.2">
      <c r="A231" s="2" t="s">
        <v>303</v>
      </c>
      <c r="B231" s="4" t="s">
        <v>122</v>
      </c>
      <c r="C231" s="3">
        <v>2180000</v>
      </c>
      <c r="D231" s="3">
        <v>600000</v>
      </c>
      <c r="E231" s="3">
        <v>600000</v>
      </c>
    </row>
    <row r="232" spans="1:5" ht="84.75" customHeight="1" x14ac:dyDescent="0.2">
      <c r="A232" s="2" t="s">
        <v>314</v>
      </c>
      <c r="B232" s="4" t="s">
        <v>82</v>
      </c>
      <c r="C232" s="3">
        <v>3900000</v>
      </c>
      <c r="D232" s="3">
        <v>0</v>
      </c>
      <c r="E232" s="3">
        <v>0</v>
      </c>
    </row>
    <row r="233" spans="1:5" ht="54" customHeight="1" x14ac:dyDescent="0.2">
      <c r="A233" s="2" t="s">
        <v>304</v>
      </c>
      <c r="B233" s="4" t="s">
        <v>75</v>
      </c>
      <c r="C233" s="3">
        <v>4550000</v>
      </c>
      <c r="D233" s="3">
        <v>2000000</v>
      </c>
      <c r="E233" s="3">
        <v>2000000</v>
      </c>
    </row>
    <row r="234" spans="1:5" ht="28.5" customHeight="1" x14ac:dyDescent="0.2">
      <c r="A234" s="2" t="s">
        <v>305</v>
      </c>
      <c r="B234" s="4" t="s">
        <v>76</v>
      </c>
      <c r="C234" s="3">
        <v>20500000</v>
      </c>
      <c r="D234" s="3">
        <v>13000000</v>
      </c>
      <c r="E234" s="3">
        <v>13000000</v>
      </c>
    </row>
    <row r="235" spans="1:5" ht="24" customHeight="1" x14ac:dyDescent="0.2">
      <c r="A235" s="2" t="s">
        <v>306</v>
      </c>
      <c r="B235" s="4" t="s">
        <v>307</v>
      </c>
      <c r="C235" s="3">
        <v>3500000</v>
      </c>
      <c r="D235" s="3">
        <v>1500000</v>
      </c>
      <c r="E235" s="3">
        <v>1500000</v>
      </c>
    </row>
    <row r="236" spans="1:5" ht="24" customHeight="1" x14ac:dyDescent="0.2">
      <c r="A236" s="2" t="s">
        <v>309</v>
      </c>
      <c r="B236" s="4" t="s">
        <v>308</v>
      </c>
      <c r="C236" s="3">
        <v>38122000</v>
      </c>
      <c r="D236" s="3">
        <v>23000000</v>
      </c>
      <c r="E236" s="3">
        <v>23000000</v>
      </c>
    </row>
    <row r="237" spans="1:5" ht="47.25" customHeight="1" x14ac:dyDescent="0.2">
      <c r="A237" s="2" t="s">
        <v>296</v>
      </c>
      <c r="B237" s="4" t="s">
        <v>295</v>
      </c>
      <c r="C237" s="3">
        <v>8082400</v>
      </c>
      <c r="D237" s="3">
        <v>0</v>
      </c>
      <c r="E237" s="3">
        <v>0</v>
      </c>
    </row>
    <row r="238" spans="1:5" ht="47.25" customHeight="1" x14ac:dyDescent="0.2">
      <c r="A238" s="2" t="s">
        <v>459</v>
      </c>
      <c r="B238" s="4" t="s">
        <v>460</v>
      </c>
      <c r="C238" s="3">
        <v>2000000</v>
      </c>
      <c r="D238" s="3">
        <v>0</v>
      </c>
      <c r="E238" s="3">
        <v>0</v>
      </c>
    </row>
    <row r="239" spans="1:5" ht="36" customHeight="1" x14ac:dyDescent="0.2">
      <c r="A239" s="2" t="s">
        <v>311</v>
      </c>
      <c r="B239" s="4" t="s">
        <v>310</v>
      </c>
      <c r="C239" s="3">
        <v>5000000</v>
      </c>
      <c r="D239" s="3">
        <v>4200000</v>
      </c>
      <c r="E239" s="3">
        <v>4200000</v>
      </c>
    </row>
    <row r="240" spans="1:5" ht="84.75" customHeight="1" x14ac:dyDescent="0.2">
      <c r="A240" s="2" t="s">
        <v>450</v>
      </c>
      <c r="B240" s="4" t="s">
        <v>449</v>
      </c>
      <c r="C240" s="3">
        <v>3000000</v>
      </c>
      <c r="D240" s="3">
        <v>0</v>
      </c>
      <c r="E240" s="3">
        <v>0</v>
      </c>
    </row>
    <row r="241" spans="1:5" ht="101.25" customHeight="1" x14ac:dyDescent="0.2">
      <c r="A241" s="2" t="s">
        <v>403</v>
      </c>
      <c r="B241" s="4" t="s">
        <v>405</v>
      </c>
      <c r="C241" s="3">
        <v>247000</v>
      </c>
      <c r="D241" s="3">
        <v>0</v>
      </c>
      <c r="E241" s="3">
        <v>0</v>
      </c>
    </row>
    <row r="242" spans="1:5" ht="117" customHeight="1" x14ac:dyDescent="0.2">
      <c r="A242" s="2" t="s">
        <v>404</v>
      </c>
      <c r="B242" s="4" t="s">
        <v>406</v>
      </c>
      <c r="C242" s="3">
        <v>345030</v>
      </c>
      <c r="D242" s="3">
        <v>0</v>
      </c>
      <c r="E242" s="3">
        <v>0</v>
      </c>
    </row>
    <row r="243" spans="1:5" ht="66" customHeight="1" x14ac:dyDescent="0.2">
      <c r="A243" s="2" t="s">
        <v>290</v>
      </c>
      <c r="B243" s="4" t="s">
        <v>291</v>
      </c>
      <c r="C243" s="3">
        <v>80209.320000000007</v>
      </c>
      <c r="D243" s="3">
        <v>0</v>
      </c>
      <c r="E243" s="3">
        <v>0</v>
      </c>
    </row>
    <row r="244" spans="1:5" ht="102.75" customHeight="1" x14ac:dyDescent="0.2">
      <c r="A244" s="2" t="s">
        <v>147</v>
      </c>
      <c r="B244" s="4" t="s">
        <v>146</v>
      </c>
      <c r="C244" s="3">
        <v>1345397</v>
      </c>
      <c r="D244" s="3">
        <v>1395780</v>
      </c>
      <c r="E244" s="3">
        <v>1451611</v>
      </c>
    </row>
    <row r="245" spans="1:5" ht="100.5" customHeight="1" x14ac:dyDescent="0.2">
      <c r="A245" s="2" t="s">
        <v>148</v>
      </c>
      <c r="B245" s="4" t="s">
        <v>149</v>
      </c>
      <c r="C245" s="3">
        <v>959405</v>
      </c>
      <c r="D245" s="3">
        <v>995343</v>
      </c>
      <c r="E245" s="3">
        <v>1035156</v>
      </c>
    </row>
    <row r="246" spans="1:5" ht="79.5" customHeight="1" x14ac:dyDescent="0.2">
      <c r="A246" s="2" t="s">
        <v>77</v>
      </c>
      <c r="B246" s="4" t="s">
        <v>78</v>
      </c>
      <c r="C246" s="3">
        <v>2156386.7799999998</v>
      </c>
      <c r="D246" s="3">
        <v>1621745.46</v>
      </c>
      <c r="E246" s="3">
        <v>1621745.46</v>
      </c>
    </row>
    <row r="247" spans="1:5" ht="64.5" customHeight="1" x14ac:dyDescent="0.2">
      <c r="A247" s="2" t="s">
        <v>120</v>
      </c>
      <c r="B247" s="4" t="s">
        <v>93</v>
      </c>
      <c r="C247" s="3">
        <v>16484332.539999999</v>
      </c>
      <c r="D247" s="3">
        <v>29862349.219999999</v>
      </c>
      <c r="E247" s="3">
        <v>30583833.960000001</v>
      </c>
    </row>
    <row r="248" spans="1:5" ht="79.5" customHeight="1" x14ac:dyDescent="0.2">
      <c r="A248" s="2" t="s">
        <v>79</v>
      </c>
      <c r="B248" s="4" t="s">
        <v>80</v>
      </c>
      <c r="C248" s="3">
        <v>958693</v>
      </c>
      <c r="D248" s="3">
        <v>992018</v>
      </c>
      <c r="E248" s="3">
        <v>1029099</v>
      </c>
    </row>
    <row r="249" spans="1:5" ht="112.5" customHeight="1" x14ac:dyDescent="0.2">
      <c r="A249" s="9" t="s">
        <v>168</v>
      </c>
      <c r="B249" s="10" t="s">
        <v>99</v>
      </c>
      <c r="C249" s="11">
        <v>3387.08</v>
      </c>
      <c r="D249" s="11">
        <v>3387.08</v>
      </c>
      <c r="E249" s="11">
        <v>3387.08</v>
      </c>
    </row>
    <row r="250" spans="1:5" ht="69.75" customHeight="1" x14ac:dyDescent="0.2">
      <c r="A250" s="12" t="s">
        <v>102</v>
      </c>
      <c r="B250" s="13" t="s">
        <v>103</v>
      </c>
      <c r="C250" s="17">
        <v>3080750</v>
      </c>
      <c r="D250" s="11">
        <v>3186812</v>
      </c>
      <c r="E250" s="11">
        <v>3304829</v>
      </c>
    </row>
    <row r="251" spans="1:5" ht="69.75" customHeight="1" x14ac:dyDescent="0.2">
      <c r="A251" s="22" t="s">
        <v>141</v>
      </c>
      <c r="B251" s="13" t="s">
        <v>140</v>
      </c>
      <c r="C251" s="17">
        <v>536790</v>
      </c>
      <c r="D251" s="11">
        <v>530369</v>
      </c>
      <c r="E251" s="11">
        <v>530369</v>
      </c>
    </row>
    <row r="252" spans="1:5" ht="69.75" customHeight="1" x14ac:dyDescent="0.2">
      <c r="A252" s="30" t="s">
        <v>452</v>
      </c>
      <c r="B252" s="13" t="s">
        <v>451</v>
      </c>
      <c r="C252" s="17">
        <v>1457033.64</v>
      </c>
      <c r="D252" s="11">
        <v>0</v>
      </c>
      <c r="E252" s="11">
        <v>0</v>
      </c>
    </row>
    <row r="253" spans="1:5" ht="69.75" customHeight="1" x14ac:dyDescent="0.2">
      <c r="A253" s="29" t="s">
        <v>150</v>
      </c>
      <c r="B253" s="13" t="s">
        <v>151</v>
      </c>
      <c r="C253" s="17">
        <v>0</v>
      </c>
      <c r="D253" s="11">
        <v>13416480</v>
      </c>
      <c r="E253" s="11">
        <v>13416480</v>
      </c>
    </row>
    <row r="254" spans="1:5" ht="81.75" customHeight="1" x14ac:dyDescent="0.2">
      <c r="A254" s="29" t="s">
        <v>289</v>
      </c>
      <c r="B254" s="13" t="s">
        <v>288</v>
      </c>
      <c r="C254" s="17">
        <v>0</v>
      </c>
      <c r="D254" s="11">
        <v>1730332.97</v>
      </c>
      <c r="E254" s="11">
        <v>0</v>
      </c>
    </row>
    <row r="255" spans="1:5" ht="81.75" customHeight="1" x14ac:dyDescent="0.2">
      <c r="A255" s="29" t="s">
        <v>292</v>
      </c>
      <c r="B255" s="13" t="s">
        <v>293</v>
      </c>
      <c r="C255" s="17">
        <v>2480.6999999999998</v>
      </c>
      <c r="D255" s="11">
        <v>0</v>
      </c>
      <c r="E255" s="11">
        <v>0</v>
      </c>
    </row>
    <row r="256" spans="1:5" ht="78.75" customHeight="1" x14ac:dyDescent="0.2">
      <c r="A256" s="12" t="s">
        <v>104</v>
      </c>
      <c r="B256" s="13" t="s">
        <v>105</v>
      </c>
      <c r="C256" s="17">
        <v>65335300.600000001</v>
      </c>
      <c r="D256" s="11">
        <f>362007.04+8688169.08</f>
        <v>9050176.1199999992</v>
      </c>
      <c r="E256" s="11">
        <f>362007.04+8688169.08</f>
        <v>9050176.1199999992</v>
      </c>
    </row>
    <row r="257" spans="1:5" ht="15" customHeight="1" x14ac:dyDescent="0.25">
      <c r="A257" s="40" t="s">
        <v>4</v>
      </c>
      <c r="B257" s="41"/>
      <c r="C257" s="18">
        <f>C15+C204</f>
        <v>1709867402.3899999</v>
      </c>
      <c r="D257" s="18">
        <f>D15+D204</f>
        <v>1186252246.1099999</v>
      </c>
      <c r="E257" s="18">
        <f>E15+E204</f>
        <v>1201859256.8099999</v>
      </c>
    </row>
    <row r="258" spans="1:5" ht="18" customHeight="1" x14ac:dyDescent="0.2">
      <c r="A258" s="37"/>
      <c r="B258" s="37"/>
      <c r="C258" s="38"/>
      <c r="D258" s="37"/>
      <c r="E258" s="8"/>
    </row>
  </sheetData>
  <mergeCells count="13">
    <mergeCell ref="A8:E8"/>
    <mergeCell ref="D2:E2"/>
    <mergeCell ref="D3:E3"/>
    <mergeCell ref="D5:E5"/>
    <mergeCell ref="D6:E6"/>
    <mergeCell ref="D7:E7"/>
    <mergeCell ref="C11:E12"/>
    <mergeCell ref="A258:D258"/>
    <mergeCell ref="A10:D10"/>
    <mergeCell ref="A257:B257"/>
    <mergeCell ref="A9:E9"/>
    <mergeCell ref="A11:A13"/>
    <mergeCell ref="B11:B13"/>
  </mergeCells>
  <pageMargins left="0.98425196850393704" right="0.59055118110236227" top="0.94488188976377963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2023-10-25T01:31:49Z</dcterms:modified>
</cp:coreProperties>
</file>