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4E8BA91B-3A21-4C9B-B376-74A129BD1C55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Area" localSheetId="0">Лист1!$A$1:$S$58</definedName>
  </definedNames>
  <calcPr calcId="191029"/>
</workbook>
</file>

<file path=xl/calcChain.xml><?xml version="1.0" encoding="utf-8"?>
<calcChain xmlns="http://schemas.openxmlformats.org/spreadsheetml/2006/main">
  <c r="O9" i="1" l="1"/>
  <c r="O32" i="1"/>
  <c r="J32" i="1"/>
  <c r="O40" i="1"/>
  <c r="J40" i="1"/>
  <c r="E40" i="1"/>
  <c r="E32" i="1"/>
  <c r="D32" i="1"/>
  <c r="D40" i="1"/>
  <c r="C40" i="1"/>
  <c r="S42" i="1"/>
  <c r="R42" i="1"/>
  <c r="Q42" i="1"/>
  <c r="P42" i="1"/>
  <c r="M42" i="1"/>
  <c r="N42" i="1"/>
  <c r="L42" i="1"/>
  <c r="K42" i="1"/>
  <c r="I42" i="1"/>
  <c r="H42" i="1"/>
  <c r="G42" i="1"/>
  <c r="F42" i="1"/>
  <c r="S34" i="1"/>
  <c r="R34" i="1"/>
  <c r="Q34" i="1"/>
  <c r="P34" i="1"/>
  <c r="N34" i="1"/>
  <c r="M34" i="1"/>
  <c r="L34" i="1"/>
  <c r="K34" i="1"/>
  <c r="I34" i="1"/>
  <c r="H34" i="1"/>
  <c r="G34" i="1"/>
  <c r="F34" i="1"/>
  <c r="J9" i="1"/>
  <c r="E9" i="1"/>
  <c r="D9" i="1"/>
  <c r="H15" i="1"/>
  <c r="I15" i="1"/>
  <c r="M15" i="1"/>
  <c r="N15" i="1"/>
  <c r="R15" i="1"/>
  <c r="S15" i="1"/>
  <c r="C9" i="1"/>
  <c r="G15" i="1"/>
  <c r="F15" i="1"/>
  <c r="S14" i="1"/>
  <c r="R14" i="1"/>
  <c r="Q14" i="1"/>
  <c r="P14" i="1"/>
  <c r="N14" i="1"/>
  <c r="M14" i="1"/>
  <c r="L14" i="1"/>
  <c r="K14" i="1"/>
  <c r="I14" i="1"/>
  <c r="H14" i="1"/>
  <c r="G14" i="1"/>
  <c r="F14" i="1"/>
  <c r="S57" i="1"/>
  <c r="S54" i="1"/>
  <c r="S53" i="1"/>
  <c r="S52" i="1"/>
  <c r="S51" i="1"/>
  <c r="S48" i="1"/>
  <c r="S47" i="1"/>
  <c r="S45" i="1"/>
  <c r="S43" i="1"/>
  <c r="S41" i="1"/>
  <c r="S39" i="1"/>
  <c r="S37" i="1"/>
  <c r="S35" i="1"/>
  <c r="S33" i="1"/>
  <c r="S30" i="1"/>
  <c r="S23" i="1"/>
  <c r="S22" i="1"/>
  <c r="S20" i="1"/>
  <c r="S18" i="1"/>
  <c r="S16" i="1"/>
  <c r="S13" i="1"/>
  <c r="S12" i="1"/>
  <c r="S11" i="1"/>
  <c r="S10" i="1"/>
  <c r="Q57" i="1"/>
  <c r="Q56" i="1"/>
  <c r="Q54" i="1"/>
  <c r="Q53" i="1"/>
  <c r="Q52" i="1"/>
  <c r="Q51" i="1"/>
  <c r="Q48" i="1"/>
  <c r="Q47" i="1"/>
  <c r="Q46" i="1"/>
  <c r="Q45" i="1"/>
  <c r="Q43" i="1"/>
  <c r="Q41" i="1"/>
  <c r="Q39" i="1"/>
  <c r="Q37" i="1"/>
  <c r="Q35" i="1"/>
  <c r="Q33" i="1"/>
  <c r="Q30" i="1"/>
  <c r="Q23" i="1"/>
  <c r="Q22" i="1"/>
  <c r="Q21" i="1"/>
  <c r="Q20" i="1"/>
  <c r="Q18" i="1"/>
  <c r="Q16" i="1"/>
  <c r="Q13" i="1"/>
  <c r="Q12" i="1"/>
  <c r="Q11" i="1"/>
  <c r="Q10" i="1"/>
  <c r="N57" i="1"/>
  <c r="N54" i="1"/>
  <c r="N53" i="1"/>
  <c r="N52" i="1"/>
  <c r="N51" i="1"/>
  <c r="N48" i="1"/>
  <c r="N47" i="1"/>
  <c r="N45" i="1"/>
  <c r="N43" i="1"/>
  <c r="N41" i="1"/>
  <c r="N39" i="1"/>
  <c r="N37" i="1"/>
  <c r="N35" i="1"/>
  <c r="N33" i="1"/>
  <c r="N30" i="1"/>
  <c r="N23" i="1"/>
  <c r="N22" i="1"/>
  <c r="N20" i="1"/>
  <c r="N18" i="1"/>
  <c r="N16" i="1"/>
  <c r="N13" i="1"/>
  <c r="N12" i="1"/>
  <c r="N11" i="1"/>
  <c r="N10" i="1"/>
  <c r="L57" i="1"/>
  <c r="L56" i="1"/>
  <c r="L54" i="1"/>
  <c r="L53" i="1"/>
  <c r="L52" i="1"/>
  <c r="L51" i="1"/>
  <c r="L48" i="1"/>
  <c r="L47" i="1"/>
  <c r="L46" i="1"/>
  <c r="L45" i="1"/>
  <c r="L43" i="1"/>
  <c r="L41" i="1"/>
  <c r="L39" i="1"/>
  <c r="L37" i="1"/>
  <c r="L35" i="1"/>
  <c r="L33" i="1"/>
  <c r="L30" i="1"/>
  <c r="L23" i="1"/>
  <c r="L22" i="1"/>
  <c r="L21" i="1"/>
  <c r="L20" i="1"/>
  <c r="L18" i="1"/>
  <c r="L16" i="1"/>
  <c r="L13" i="1"/>
  <c r="L12" i="1"/>
  <c r="L11" i="1"/>
  <c r="L10" i="1"/>
  <c r="I57" i="1"/>
  <c r="I54" i="1"/>
  <c r="I53" i="1"/>
  <c r="I52" i="1"/>
  <c r="I51" i="1"/>
  <c r="I48" i="1"/>
  <c r="I47" i="1"/>
  <c r="I45" i="1"/>
  <c r="I43" i="1"/>
  <c r="I41" i="1"/>
  <c r="I39" i="1"/>
  <c r="I37" i="1"/>
  <c r="I35" i="1"/>
  <c r="I33" i="1"/>
  <c r="I30" i="1"/>
  <c r="I23" i="1"/>
  <c r="I22" i="1"/>
  <c r="I20" i="1"/>
  <c r="I18" i="1"/>
  <c r="I16" i="1"/>
  <c r="I13" i="1"/>
  <c r="I12" i="1"/>
  <c r="I11" i="1"/>
  <c r="I10" i="1"/>
  <c r="F56" i="1"/>
  <c r="H56" i="1"/>
  <c r="G57" i="1"/>
  <c r="G56" i="1"/>
  <c r="G54" i="1"/>
  <c r="G53" i="1"/>
  <c r="G52" i="1"/>
  <c r="G51" i="1"/>
  <c r="G48" i="1"/>
  <c r="G47" i="1"/>
  <c r="G46" i="1"/>
  <c r="G45" i="1"/>
  <c r="G43" i="1"/>
  <c r="G41" i="1"/>
  <c r="G39" i="1"/>
  <c r="G37" i="1"/>
  <c r="G35" i="1"/>
  <c r="G33" i="1"/>
  <c r="G30" i="1"/>
  <c r="G23" i="1"/>
  <c r="G22" i="1"/>
  <c r="G21" i="1"/>
  <c r="G20" i="1"/>
  <c r="G18" i="1"/>
  <c r="G16" i="1"/>
  <c r="G13" i="1"/>
  <c r="G12" i="1"/>
  <c r="G11" i="1"/>
  <c r="G10" i="1"/>
  <c r="R57" i="1" l="1"/>
  <c r="R56" i="1"/>
  <c r="R55" i="1"/>
  <c r="R54" i="1"/>
  <c r="R53" i="1"/>
  <c r="R52" i="1"/>
  <c r="R51" i="1"/>
  <c r="R48" i="1"/>
  <c r="R47" i="1"/>
  <c r="R46" i="1"/>
  <c r="R45" i="1"/>
  <c r="R43" i="1"/>
  <c r="R41" i="1"/>
  <c r="R39" i="1"/>
  <c r="R37" i="1"/>
  <c r="R35" i="1"/>
  <c r="R33" i="1"/>
  <c r="R30" i="1"/>
  <c r="R28" i="1"/>
  <c r="R27" i="1"/>
  <c r="R25" i="1"/>
  <c r="R23" i="1"/>
  <c r="R22" i="1"/>
  <c r="R21" i="1"/>
  <c r="R20" i="1"/>
  <c r="R18" i="1"/>
  <c r="R16" i="1"/>
  <c r="R13" i="1"/>
  <c r="R12" i="1"/>
  <c r="R11" i="1"/>
  <c r="R10" i="1"/>
  <c r="P57" i="1"/>
  <c r="P56" i="1"/>
  <c r="P55" i="1"/>
  <c r="P54" i="1"/>
  <c r="P53" i="1"/>
  <c r="P52" i="1"/>
  <c r="P51" i="1"/>
  <c r="P48" i="1"/>
  <c r="P47" i="1"/>
  <c r="P46" i="1"/>
  <c r="P45" i="1"/>
  <c r="P43" i="1"/>
  <c r="P41" i="1"/>
  <c r="P39" i="1"/>
  <c r="P37" i="1"/>
  <c r="P35" i="1"/>
  <c r="P33" i="1"/>
  <c r="P30" i="1"/>
  <c r="P28" i="1"/>
  <c r="P27" i="1"/>
  <c r="P25" i="1"/>
  <c r="P23" i="1"/>
  <c r="P22" i="1"/>
  <c r="P21" i="1"/>
  <c r="P20" i="1"/>
  <c r="P18" i="1"/>
  <c r="P16" i="1"/>
  <c r="P13" i="1"/>
  <c r="P12" i="1"/>
  <c r="P11" i="1"/>
  <c r="P10" i="1"/>
  <c r="M57" i="1"/>
  <c r="M56" i="1"/>
  <c r="M55" i="1"/>
  <c r="M54" i="1"/>
  <c r="M53" i="1"/>
  <c r="M52" i="1"/>
  <c r="M51" i="1"/>
  <c r="M48" i="1"/>
  <c r="M47" i="1"/>
  <c r="M46" i="1"/>
  <c r="M45" i="1"/>
  <c r="M43" i="1"/>
  <c r="M41" i="1"/>
  <c r="M39" i="1"/>
  <c r="M37" i="1"/>
  <c r="M35" i="1"/>
  <c r="M33" i="1"/>
  <c r="M30" i="1"/>
  <c r="M28" i="1"/>
  <c r="M27" i="1"/>
  <c r="M25" i="1"/>
  <c r="M23" i="1"/>
  <c r="M22" i="1"/>
  <c r="M21" i="1"/>
  <c r="M20" i="1"/>
  <c r="M18" i="1"/>
  <c r="M16" i="1"/>
  <c r="M13" i="1"/>
  <c r="M12" i="1"/>
  <c r="M11" i="1"/>
  <c r="M10" i="1"/>
  <c r="K57" i="1"/>
  <c r="K56" i="1"/>
  <c r="K55" i="1"/>
  <c r="K54" i="1"/>
  <c r="K53" i="1"/>
  <c r="K52" i="1"/>
  <c r="K51" i="1"/>
  <c r="K48" i="1"/>
  <c r="K47" i="1"/>
  <c r="K46" i="1"/>
  <c r="K45" i="1"/>
  <c r="K43" i="1"/>
  <c r="K41" i="1"/>
  <c r="K39" i="1"/>
  <c r="K37" i="1"/>
  <c r="K35" i="1"/>
  <c r="K33" i="1"/>
  <c r="K30" i="1"/>
  <c r="K28" i="1"/>
  <c r="K27" i="1"/>
  <c r="K25" i="1"/>
  <c r="K23" i="1"/>
  <c r="K22" i="1"/>
  <c r="K21" i="1"/>
  <c r="K20" i="1"/>
  <c r="K18" i="1"/>
  <c r="K16" i="1"/>
  <c r="K13" i="1"/>
  <c r="K12" i="1"/>
  <c r="K11" i="1"/>
  <c r="K10" i="1"/>
  <c r="O50" i="1"/>
  <c r="O49" i="1" s="1"/>
  <c r="O44" i="1"/>
  <c r="O38" i="1"/>
  <c r="O36" i="1"/>
  <c r="O29" i="1"/>
  <c r="O26" i="1"/>
  <c r="O24" i="1"/>
  <c r="O19" i="1"/>
  <c r="O17" i="1"/>
  <c r="O8" i="1"/>
  <c r="J50" i="1"/>
  <c r="J49" i="1" s="1"/>
  <c r="J44" i="1"/>
  <c r="J38" i="1"/>
  <c r="J36" i="1"/>
  <c r="J29" i="1"/>
  <c r="J26" i="1"/>
  <c r="J24" i="1"/>
  <c r="J19" i="1"/>
  <c r="J17" i="1"/>
  <c r="J8" i="1"/>
  <c r="O31" i="1" l="1"/>
  <c r="O7" i="1"/>
  <c r="J31" i="1"/>
  <c r="J7" i="1"/>
  <c r="E29" i="1"/>
  <c r="E19" i="1"/>
  <c r="D19" i="1"/>
  <c r="C19" i="1"/>
  <c r="K19" i="1" s="1"/>
  <c r="H27" i="1"/>
  <c r="H25" i="1"/>
  <c r="H23" i="1"/>
  <c r="F27" i="1"/>
  <c r="F25" i="1"/>
  <c r="F23" i="1"/>
  <c r="E26" i="1"/>
  <c r="D26" i="1"/>
  <c r="C26" i="1"/>
  <c r="E24" i="1"/>
  <c r="D24" i="1"/>
  <c r="C24" i="1"/>
  <c r="F30" i="1"/>
  <c r="O6" i="1" l="1"/>
  <c r="O58" i="1" s="1"/>
  <c r="Q19" i="1"/>
  <c r="L19" i="1"/>
  <c r="P19" i="1"/>
  <c r="N19" i="1"/>
  <c r="S19" i="1"/>
  <c r="G19" i="1"/>
  <c r="I19" i="1"/>
  <c r="M19" i="1"/>
  <c r="R19" i="1"/>
  <c r="H26" i="1"/>
  <c r="M26" i="1"/>
  <c r="R26" i="1"/>
  <c r="P26" i="1"/>
  <c r="K26" i="1"/>
  <c r="R24" i="1"/>
  <c r="M24" i="1"/>
  <c r="P24" i="1"/>
  <c r="K24" i="1"/>
  <c r="J6" i="1"/>
  <c r="H24" i="1"/>
  <c r="F24" i="1"/>
  <c r="F26" i="1"/>
  <c r="H57" i="1"/>
  <c r="H55" i="1"/>
  <c r="H54" i="1"/>
  <c r="H53" i="1"/>
  <c r="H52" i="1"/>
  <c r="H51" i="1"/>
  <c r="H48" i="1"/>
  <c r="H47" i="1"/>
  <c r="H46" i="1"/>
  <c r="H45" i="1"/>
  <c r="H43" i="1"/>
  <c r="H41" i="1"/>
  <c r="H39" i="1"/>
  <c r="H37" i="1"/>
  <c r="H35" i="1"/>
  <c r="H33" i="1"/>
  <c r="H30" i="1"/>
  <c r="H28" i="1"/>
  <c r="H22" i="1"/>
  <c r="H21" i="1"/>
  <c r="H20" i="1"/>
  <c r="H18" i="1"/>
  <c r="H16" i="1"/>
  <c r="H13" i="1"/>
  <c r="H12" i="1"/>
  <c r="H11" i="1"/>
  <c r="H10" i="1"/>
  <c r="J58" i="1" l="1"/>
  <c r="F57" i="1"/>
  <c r="F55" i="1"/>
  <c r="F54" i="1"/>
  <c r="F53" i="1"/>
  <c r="F52" i="1"/>
  <c r="F51" i="1"/>
  <c r="F48" i="1"/>
  <c r="F47" i="1"/>
  <c r="F46" i="1"/>
  <c r="F45" i="1"/>
  <c r="F43" i="1"/>
  <c r="F41" i="1"/>
  <c r="F39" i="1"/>
  <c r="F37" i="1"/>
  <c r="F35" i="1"/>
  <c r="F33" i="1"/>
  <c r="F28" i="1"/>
  <c r="F22" i="1"/>
  <c r="F21" i="1"/>
  <c r="F20" i="1"/>
  <c r="F18" i="1"/>
  <c r="F16" i="1"/>
  <c r="F13" i="1"/>
  <c r="F12" i="1"/>
  <c r="F11" i="1"/>
  <c r="F10" i="1"/>
  <c r="N40" i="1" l="1"/>
  <c r="S40" i="1"/>
  <c r="M40" i="1"/>
  <c r="R40" i="1"/>
  <c r="S32" i="1"/>
  <c r="N32" i="1"/>
  <c r="R32" i="1"/>
  <c r="M32" i="1"/>
  <c r="I9" i="1"/>
  <c r="G9" i="1"/>
  <c r="L9" i="1"/>
  <c r="Q9" i="1"/>
  <c r="K9" i="1"/>
  <c r="P9" i="1"/>
  <c r="S9" i="1"/>
  <c r="N9" i="1"/>
  <c r="M9" i="1"/>
  <c r="R9" i="1"/>
  <c r="H9" i="1"/>
  <c r="F9" i="1"/>
  <c r="E8" i="1"/>
  <c r="D8" i="1"/>
  <c r="C8" i="1"/>
  <c r="L8" i="1" l="1"/>
  <c r="Q8" i="1"/>
  <c r="P8" i="1"/>
  <c r="K8" i="1"/>
  <c r="S8" i="1"/>
  <c r="N8" i="1"/>
  <c r="M8" i="1"/>
  <c r="R8" i="1"/>
  <c r="I8" i="1"/>
  <c r="G8" i="1"/>
  <c r="H8" i="1"/>
  <c r="F8" i="1"/>
  <c r="E50" i="1"/>
  <c r="E44" i="1"/>
  <c r="E38" i="1"/>
  <c r="E36" i="1"/>
  <c r="E17" i="1"/>
  <c r="D50" i="1"/>
  <c r="D44" i="1"/>
  <c r="D38" i="1"/>
  <c r="D36" i="1"/>
  <c r="D29" i="1"/>
  <c r="D17" i="1"/>
  <c r="D7" i="1" l="1"/>
  <c r="E49" i="1"/>
  <c r="I50" i="1"/>
  <c r="D49" i="1"/>
  <c r="M49" i="1" s="1"/>
  <c r="N50" i="1"/>
  <c r="S50" i="1"/>
  <c r="M50" i="1"/>
  <c r="R50" i="1"/>
  <c r="I44" i="1"/>
  <c r="S44" i="1"/>
  <c r="N44" i="1"/>
  <c r="R44" i="1"/>
  <c r="M44" i="1"/>
  <c r="I40" i="1"/>
  <c r="I38" i="1"/>
  <c r="S38" i="1"/>
  <c r="N38" i="1"/>
  <c r="R38" i="1"/>
  <c r="M38" i="1"/>
  <c r="I36" i="1"/>
  <c r="S36" i="1"/>
  <c r="N36" i="1"/>
  <c r="R36" i="1"/>
  <c r="M36" i="1"/>
  <c r="I32" i="1"/>
  <c r="S29" i="1"/>
  <c r="N29" i="1"/>
  <c r="M29" i="1"/>
  <c r="R29" i="1"/>
  <c r="I29" i="1"/>
  <c r="S17" i="1"/>
  <c r="N17" i="1"/>
  <c r="R17" i="1"/>
  <c r="M17" i="1"/>
  <c r="E7" i="1"/>
  <c r="I17" i="1"/>
  <c r="H38" i="1"/>
  <c r="H17" i="1"/>
  <c r="H40" i="1"/>
  <c r="H32" i="1"/>
  <c r="H50" i="1"/>
  <c r="H19" i="1"/>
  <c r="H36" i="1"/>
  <c r="H44" i="1"/>
  <c r="H29" i="1"/>
  <c r="E31" i="1"/>
  <c r="D31" i="1"/>
  <c r="R49" i="1" l="1"/>
  <c r="I49" i="1"/>
  <c r="N49" i="1"/>
  <c r="S49" i="1"/>
  <c r="N31" i="1"/>
  <c r="S31" i="1"/>
  <c r="R31" i="1"/>
  <c r="M31" i="1"/>
  <c r="I31" i="1"/>
  <c r="N7" i="1"/>
  <c r="S7" i="1"/>
  <c r="I7" i="1"/>
  <c r="M7" i="1"/>
  <c r="R7" i="1"/>
  <c r="H49" i="1"/>
  <c r="H31" i="1"/>
  <c r="H7" i="1"/>
  <c r="D6" i="1"/>
  <c r="E6" i="1"/>
  <c r="C50" i="1"/>
  <c r="C38" i="1"/>
  <c r="C17" i="1"/>
  <c r="C44" i="1"/>
  <c r="C36" i="1"/>
  <c r="C32" i="1"/>
  <c r="C49" i="1" l="1"/>
  <c r="P49" i="1" s="1"/>
  <c r="Q50" i="1"/>
  <c r="L50" i="1"/>
  <c r="K50" i="1"/>
  <c r="P50" i="1"/>
  <c r="G50" i="1"/>
  <c r="L44" i="1"/>
  <c r="Q44" i="1"/>
  <c r="K44" i="1"/>
  <c r="P44" i="1"/>
  <c r="G44" i="1"/>
  <c r="Q40" i="1"/>
  <c r="L40" i="1"/>
  <c r="K40" i="1"/>
  <c r="P40" i="1"/>
  <c r="G40" i="1"/>
  <c r="L38" i="1"/>
  <c r="Q38" i="1"/>
  <c r="P38" i="1"/>
  <c r="K38" i="1"/>
  <c r="G38" i="1"/>
  <c r="Q36" i="1"/>
  <c r="L36" i="1"/>
  <c r="K36" i="1"/>
  <c r="P36" i="1"/>
  <c r="G36" i="1"/>
  <c r="L32" i="1"/>
  <c r="Q32" i="1"/>
  <c r="K32" i="1"/>
  <c r="P32" i="1"/>
  <c r="G32" i="1"/>
  <c r="L17" i="1"/>
  <c r="Q17" i="1"/>
  <c r="K17" i="1"/>
  <c r="P17" i="1"/>
  <c r="G17" i="1"/>
  <c r="N6" i="1"/>
  <c r="S6" i="1"/>
  <c r="I6" i="1"/>
  <c r="M6" i="1"/>
  <c r="R6" i="1"/>
  <c r="H6" i="1"/>
  <c r="F17" i="1"/>
  <c r="F40" i="1"/>
  <c r="F50" i="1"/>
  <c r="F44" i="1"/>
  <c r="F32" i="1"/>
  <c r="F36" i="1"/>
  <c r="F38" i="1"/>
  <c r="D58" i="1"/>
  <c r="E58" i="1"/>
  <c r="C31" i="1"/>
  <c r="C29" i="1"/>
  <c r="G49" i="1" l="1"/>
  <c r="I58" i="1"/>
  <c r="K49" i="1"/>
  <c r="Q49" i="1"/>
  <c r="L49" i="1"/>
  <c r="L31" i="1"/>
  <c r="Q31" i="1"/>
  <c r="P31" i="1"/>
  <c r="K31" i="1"/>
  <c r="G31" i="1"/>
  <c r="Q29" i="1"/>
  <c r="L29" i="1"/>
  <c r="K29" i="1"/>
  <c r="P29" i="1"/>
  <c r="G29" i="1"/>
  <c r="S58" i="1"/>
  <c r="N58" i="1"/>
  <c r="R58" i="1"/>
  <c r="M58" i="1"/>
  <c r="H58" i="1"/>
  <c r="F29" i="1"/>
  <c r="F49" i="1"/>
  <c r="F19" i="1"/>
  <c r="F31" i="1"/>
  <c r="C7" i="1"/>
  <c r="Q7" i="1" l="1"/>
  <c r="L7" i="1"/>
  <c r="P7" i="1"/>
  <c r="K7" i="1"/>
  <c r="G7" i="1"/>
  <c r="F7" i="1"/>
  <c r="C6" i="1"/>
  <c r="Q6" i="1" l="1"/>
  <c r="L6" i="1"/>
  <c r="P6" i="1"/>
  <c r="K6" i="1"/>
  <c r="G6" i="1"/>
  <c r="F6" i="1"/>
  <c r="C58" i="1"/>
  <c r="L58" i="1" l="1"/>
  <c r="Q58" i="1"/>
  <c r="G58" i="1"/>
  <c r="K58" i="1"/>
  <c r="P58" i="1"/>
  <c r="F58" i="1"/>
</calcChain>
</file>

<file path=xl/sharedStrings.xml><?xml version="1.0" encoding="utf-8"?>
<sst xmlns="http://schemas.openxmlformats.org/spreadsheetml/2006/main" count="125" uniqueCount="114">
  <si>
    <t>Наименование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</si>
  <si>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</si>
  <si>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</si>
  <si>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</si>
  <si>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</si>
  <si>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</si>
  <si>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</si>
  <si>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</si>
  <si>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</si>
  <si>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</si>
  <si>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1 05 00000 00 0000 000</t>
  </si>
  <si>
    <t>НАЛОГИ НА СОВОКУПНЫЙ ДОХОД</t>
  </si>
  <si>
    <t>1 05 01000 00 0000 110</t>
  </si>
  <si>
    <t>1 05 04000 02 0000 110</t>
  </si>
  <si>
    <t>НЕНАЛОГОВЫЕ ДОХОДЫ</t>
  </si>
  <si>
    <t>2 00 00000 00 0000 000</t>
  </si>
  <si>
    <t>БЕЗВОЗМЕЗДНЫЕ ПОСТУПЛЕНИЯ</t>
  </si>
  <si>
    <t>2 02 00000 00 0000 000</t>
  </si>
  <si>
    <t>Иные межбюджетные трансферты</t>
  </si>
  <si>
    <t>ВСЕГО ДОХОДОВ</t>
  </si>
  <si>
    <t>Упрощенная система налогообложения</t>
  </si>
  <si>
    <t>1 05 02000 02 0000 110</t>
  </si>
  <si>
    <t>1 05 03000 01 0000 110</t>
  </si>
  <si>
    <t>Единый сельскохозяйственный налог</t>
  </si>
  <si>
    <t>Патент</t>
  </si>
  <si>
    <t>Единый налог на вмененный доход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</si>
  <si>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</si>
  <si>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</si>
  <si>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Аренда земли</t>
  </si>
  <si>
    <t>Аренда прочего имущества</t>
  </si>
  <si>
    <t>Реализация муниципального имущества</t>
  </si>
  <si>
    <t>Продажа земельных участков</t>
  </si>
  <si>
    <t>ДОХОДЫ ОТ ИСПОЛЬЗОВАНИЯ ИМУЩЕСТВА</t>
  </si>
  <si>
    <t>1 11 00000 00 0000 000</t>
  </si>
  <si>
    <t>1 11 09000 00 0000 120</t>
  </si>
  <si>
    <t>ПЛАТЕЖИ ПРИ ПОЛЬЗОВАНИИ ПРИРОДНЫМИ РЕСУРСАМИ</t>
  </si>
  <si>
    <t>1 12 00000 00 0000 000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</si>
  <si>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</si>
  <si>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</si>
  <si>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</si>
  <si>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</si>
  <si>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1 11 05000 00 0000 120</t>
  </si>
  <si>
    <t>1 12 01000 01 0000 000</t>
  </si>
  <si>
    <t>Плата за негативное воздействие на окружающую среду</t>
  </si>
  <si>
    <t>1 13 02000 00 0000 130</t>
  </si>
  <si>
    <t>Доходы от компенсации затрат государства</t>
  </si>
  <si>
    <t>1 14 06000 00 0000 430</t>
  </si>
  <si>
    <t>1 14 02000 00 0000 000</t>
  </si>
  <si>
    <t>Код бюджетной классификации</t>
  </si>
  <si>
    <t>1 16 00000 00 0000 000</t>
  </si>
  <si>
    <t>ШТРАФЫ, САНКЦИИ, ВОЗМЕЩЕНИЕ УЩЕРБА</t>
  </si>
  <si>
    <t>Административные штрафы</t>
  </si>
  <si>
    <t>ПРОЧИЕ НЕНАЛОГОВЫЕ ДОХОДЫ</t>
  </si>
  <si>
    <t>1 16 01000 01 0000 140</t>
  </si>
  <si>
    <t>НАЛОГОВЫЕ  ДОХОДЫ</t>
  </si>
  <si>
    <t>2 02 10000 00 0000 150</t>
  </si>
  <si>
    <t>Дотации</t>
  </si>
  <si>
    <t>2 02 20000 00 0000 150</t>
  </si>
  <si>
    <t>Субсидии</t>
  </si>
  <si>
    <t>2 02 30000 00 0000 150</t>
  </si>
  <si>
    <t>Субвенции</t>
  </si>
  <si>
    <t>2 02 40000 00 0000 150</t>
  </si>
  <si>
    <t>2 07 00000 00 0000 000</t>
  </si>
  <si>
    <t>ПРОЧИЕ БЕЗВОЗМЕЗДНЫЕ ПОСТУПЛЕНИЯ</t>
  </si>
  <si>
    <t>Акцизы</t>
  </si>
  <si>
    <t>БЕЗВОЗМЕЗДНЫЕ ПОСТУПЛЕНИЯ ОТ ДРУГИХ БЮДЖЕТОВ БЮДЖЕТНОЙ СИСТЕМЫ РФ</t>
  </si>
  <si>
    <t>2 19 00000 00 0000 000</t>
  </si>
  <si>
    <t>ВОЗВРАТ ПРОЧИХ ОТСТАТКОВ СУБСИДИЙ, СУБВЕНЦИЙ И ИНЫХ МЕЖБЮДЖЕТНЫХ ТРАНСФЕРТОВ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</si>
  <si>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</si>
  <si>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</si>
  <si>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</si>
  <si>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</si>
  <si>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</si>
  <si>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</si>
  <si>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</si>
  <si>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</si>
  <si>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(руб.)</t>
  </si>
  <si>
    <t>1 01 02080 01 0000 110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</si>
  <si>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</si>
  <si>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руб.</t>
  </si>
  <si>
    <t>%</t>
  </si>
  <si>
    <t>Параметры бюджета Хасанского муниципального округа по видам доходов</t>
  </si>
  <si>
    <t>1 08 00000 00 0000 000</t>
  </si>
  <si>
    <t>1 06 01000 00 0000 000</t>
  </si>
  <si>
    <t>Налог на имущество физических лиц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</si>
  <si>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</si>
  <si>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</si>
  <si>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1 06 06000 00 0000 000</t>
  </si>
  <si>
    <t>Земельный налог</t>
  </si>
  <si>
    <t>1 06 06032 14 0000 110</t>
  </si>
  <si>
    <t>1 06 06042 14 0000 110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</si>
  <si>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</si>
  <si>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лиц, обладающих земельным участком, расположенным в границах муниципальных округов</t>
  </si>
  <si>
    <t>218 00000 00 0000 000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</si>
  <si>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</si>
  <si>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Параметры бюджета на 2024 год</t>
  </si>
  <si>
    <t>Сравнение 2024 с 2022</t>
  </si>
  <si>
    <t>Параметры бюджета на 2025 год</t>
  </si>
  <si>
    <t>Сравнение 2025 с 2022</t>
  </si>
  <si>
    <t>Исполнение              за 2022 год</t>
  </si>
  <si>
    <t>Ожидаемое исполнение               за 2023 год</t>
  </si>
  <si>
    <t>Сравнение 2024 с 2023</t>
  </si>
  <si>
    <t>Сравнение 2025 с 2023</t>
  </si>
  <si>
    <t>Параметры бюджета на 2026 год</t>
  </si>
  <si>
    <t>Сравнение 2026 с 2022</t>
  </si>
  <si>
    <t>Сравнение 2026 с 2023</t>
  </si>
  <si>
    <t>1 01 02130 01 0000 110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</si>
  <si>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</si>
  <si>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</si>
  <si>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</si>
  <si>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</si>
  <si>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</si>
  <si>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1 14 06312 00 0000 430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</si>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</sst>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2" fillId="6" borderId="1" xfId="0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1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4"/>
  <sheetViews>
    <sheetView tabSelected="1" view="pageBreakPreview" zoomScaleNormal="100" zoomScaleSheetLayoutView="100" workbookViewId="0">
      <pane xSplit="2" ySplit="5" topLeftCell="H6" activePane="bottomRight" state="frozen"/>
      <selection pane="topRight" activeCell="C1" sqref="C1"/>
      <selection pane="bottomLeft" activeCell="A6" sqref="A6"/>
      <selection pane="bottomRight" activeCell="B4" sqref="B4:B5"/>
    </sheetView>
  </sheetViews>
  <sheetFormatPr defaultRowHeight="15.75" x14ac:dyDescent="0.25"/>
  <cols>
    <col min="1" max="1" width="25.7109375" style="1" customWidth="1"/>
    <col min="2" max="2" width="42.42578125" style="1" customWidth="1"/>
    <col min="3" max="5" width="21.7109375" style="1" customWidth="1"/>
    <col min="6" max="6" width="23.140625" style="1" customWidth="1"/>
    <col min="7" max="7" width="12.5703125" style="1" customWidth="1"/>
    <col min="8" max="8" width="23.28515625" style="1" customWidth="1"/>
    <col min="9" max="9" width="15" style="1" customWidth="1"/>
    <col min="10" max="10" width="21.7109375" style="1" customWidth="1"/>
    <col min="11" max="11" width="23.7109375" style="1" customWidth="1"/>
    <col min="12" max="12" width="12.5703125" style="1" customWidth="1"/>
    <col min="13" max="13" width="24.140625" style="1" customWidth="1"/>
    <col min="14" max="14" width="14.5703125" style="1" customWidth="1"/>
    <col min="15" max="16" width="23.140625" style="1" customWidth="1"/>
    <col min="17" max="17" width="12.28515625" style="1" customWidth="1"/>
    <col min="18" max="18" width="24.140625" style="1" customWidth="1"/>
    <col min="19" max="19" width="12.140625" style="1" customWidth="1"/>
    <col min="20" max="16384" width="9.140625" style="1"/>
  </cols>
  <sheetData>
    <row r="1" spans="1:19" s="42" customFormat="1" ht="23.25" x14ac:dyDescent="0.35">
      <c r="A1" s="41" t="s">
        <v>81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3" spans="1:19" x14ac:dyDescent="0.25">
      <c r="S3" s="3" t="s">
        <v>76</v>
      </c>
    </row>
    <row r="4" spans="1:19" ht="53.25" customHeight="1" x14ac:dyDescent="0.25">
      <c r="A4" s="40" t="s">
        <v>48</v>
      </c>
      <c r="B4" s="40" t="s">
        <v>0</v>
      </c>
      <c r="C4" s="35" t="s">
        <v>99</v>
      </c>
      <c r="D4" s="35" t="s">
        <v>100</v>
      </c>
      <c r="E4" s="35" t="s">
        <v>95</v>
      </c>
      <c r="F4" s="38" t="s">
        <v>96</v>
      </c>
      <c r="G4" s="39"/>
      <c r="H4" s="38" t="s">
        <v>101</v>
      </c>
      <c r="I4" s="39"/>
      <c r="J4" s="35" t="s">
        <v>97</v>
      </c>
      <c r="K4" s="38" t="s">
        <v>98</v>
      </c>
      <c r="L4" s="39"/>
      <c r="M4" s="38" t="s">
        <v>102</v>
      </c>
      <c r="N4" s="39"/>
      <c r="O4" s="35" t="s">
        <v>103</v>
      </c>
      <c r="P4" s="38" t="s">
        <v>104</v>
      </c>
      <c r="Q4" s="39"/>
      <c r="R4" s="38" t="s">
        <v>105</v>
      </c>
      <c r="S4" s="39"/>
    </row>
    <row r="5" spans="1:19" ht="26.25" customHeight="1" x14ac:dyDescent="0.25">
      <c r="A5" s="40"/>
      <c r="B5" s="40"/>
      <c r="C5" s="36"/>
      <c r="D5" s="36"/>
      <c r="E5" s="37"/>
      <c r="F5" s="28" t="s">
        <v>79</v>
      </c>
      <c r="G5" s="28" t="s">
        <v>80</v>
      </c>
      <c r="H5" s="28" t="s">
        <v>79</v>
      </c>
      <c r="I5" s="28" t="s">
        <v>80</v>
      </c>
      <c r="J5" s="37"/>
      <c r="K5" s="28" t="s">
        <v>79</v>
      </c>
      <c r="L5" s="28" t="s">
        <v>80</v>
      </c>
      <c r="M5" s="28" t="s">
        <v>79</v>
      </c>
      <c r="N5" s="28" t="s">
        <v>80</v>
      </c>
      <c r="O5" s="37"/>
      <c r="P5" s="28" t="s">
        <v>79</v>
      </c>
      <c r="Q5" s="28" t="s">
        <v>80</v>
      </c>
      <c r="R5" s="28" t="s">
        <v>79</v>
      </c>
      <c r="S5" s="28" t="s">
        <v>80</v>
      </c>
    </row>
    <row r="6" spans="1:19" s="4" customFormat="1" ht="31.5" x14ac:dyDescent="0.25">
      <c r="A6" s="15" t="s">
        <v>1</v>
      </c>
      <c r="B6" s="16" t="s">
        <v>2</v>
      </c>
      <c r="C6" s="22">
        <f>C7+C31</f>
        <v>588386348.47000003</v>
      </c>
      <c r="D6" s="22">
        <f>D7+D31</f>
        <v>758453000</v>
      </c>
      <c r="E6" s="22">
        <f>E7+E31</f>
        <v>739881000</v>
      </c>
      <c r="F6" s="22">
        <f t="shared" ref="F6:F56" si="0">E6-C6</f>
        <v>151494651.52999997</v>
      </c>
      <c r="G6" s="22">
        <f>E6/C6*100</f>
        <v>125.74747900319856</v>
      </c>
      <c r="H6" s="22">
        <f t="shared" ref="H6:H56" si="1">E6-D6</f>
        <v>-18572000</v>
      </c>
      <c r="I6" s="22">
        <f>E6/D6*100</f>
        <v>97.551331460222329</v>
      </c>
      <c r="J6" s="22">
        <f>J7+J31</f>
        <v>759569000</v>
      </c>
      <c r="K6" s="22">
        <f>J6-C6</f>
        <v>171182651.52999997</v>
      </c>
      <c r="L6" s="22">
        <f>J6/C6*100</f>
        <v>129.0935797499605</v>
      </c>
      <c r="M6" s="22">
        <f>J6-D6</f>
        <v>1116000</v>
      </c>
      <c r="N6" s="22">
        <f>J6/D6*100</f>
        <v>100.14714161589447</v>
      </c>
      <c r="O6" s="22">
        <f>O7+O31</f>
        <v>780494000</v>
      </c>
      <c r="P6" s="22">
        <f>O6-C6</f>
        <v>192107651.52999997</v>
      </c>
      <c r="Q6" s="22">
        <f>O6/C6*100</f>
        <v>132.64991650971231</v>
      </c>
      <c r="R6" s="22">
        <f>O6-D6</f>
        <v>22041000</v>
      </c>
      <c r="S6" s="22">
        <f>O6/D6*100</f>
        <v>102.90604691391556</v>
      </c>
    </row>
    <row r="7" spans="1:19" s="4" customFormat="1" ht="18.75" x14ac:dyDescent="0.25">
      <c r="A7" s="13"/>
      <c r="B7" s="14" t="s">
        <v>54</v>
      </c>
      <c r="C7" s="23">
        <f>C8+C17+C19+C29</f>
        <v>482369734.40000004</v>
      </c>
      <c r="D7" s="23">
        <f>D8+D17+D19+D24+D26+D29</f>
        <v>614247000</v>
      </c>
      <c r="E7" s="23">
        <f>E8+E17+E19+E24+E26+E29</f>
        <v>585481000</v>
      </c>
      <c r="F7" s="23">
        <f t="shared" si="0"/>
        <v>103111265.59999996</v>
      </c>
      <c r="G7" s="23">
        <f t="shared" ref="G7:G58" si="2">E7/C7*100</f>
        <v>121.37598158563074</v>
      </c>
      <c r="H7" s="23">
        <f t="shared" si="1"/>
        <v>-28766000</v>
      </c>
      <c r="I7" s="23">
        <f t="shared" ref="I7:I58" si="3">E7/D7*100</f>
        <v>95.316867644449218</v>
      </c>
      <c r="J7" s="23">
        <f>J8+J17+J19+J24+J26+J29</f>
        <v>600119000</v>
      </c>
      <c r="K7" s="23">
        <f>J7-C7</f>
        <v>117749265.59999996</v>
      </c>
      <c r="L7" s="23">
        <f t="shared" ref="L7:L58" si="4">J7/C7*100</f>
        <v>124.41058325238077</v>
      </c>
      <c r="M7" s="23">
        <f t="shared" ref="M7:M58" si="5">J7-D7</f>
        <v>-14128000</v>
      </c>
      <c r="N7" s="23">
        <f t="shared" ref="N7:N58" si="6">J7/D7*100</f>
        <v>97.699948066494429</v>
      </c>
      <c r="O7" s="23">
        <f>O8+O17+O19+O24+O26+O29</f>
        <v>620994000</v>
      </c>
      <c r="P7" s="23">
        <f t="shared" ref="P7:P58" si="7">O7-C7</f>
        <v>138624265.59999996</v>
      </c>
      <c r="Q7" s="23">
        <f t="shared" ref="Q7:Q58" si="8">O7/C7*100</f>
        <v>128.7381764887113</v>
      </c>
      <c r="R7" s="23">
        <f t="shared" ref="R7:R58" si="9">O7-D7</f>
        <v>6747000</v>
      </c>
      <c r="S7" s="23">
        <f t="shared" ref="S7:S58" si="10">O7/D7*100</f>
        <v>101.09841806309188</v>
      </c>
    </row>
    <row r="8" spans="1:19" s="4" customFormat="1" ht="18.75" x14ac:dyDescent="0.25">
      <c r="A8" s="7" t="s">
        <v>3</v>
      </c>
      <c r="B8" s="5" t="s">
        <v>4</v>
      </c>
      <c r="C8" s="24">
        <f>C9</f>
        <v>394485565.10000002</v>
      </c>
      <c r="D8" s="24">
        <f t="shared" ref="D8:E8" si="11">D9</f>
        <v>500398000</v>
      </c>
      <c r="E8" s="24">
        <f t="shared" si="11"/>
        <v>510134000</v>
      </c>
      <c r="F8" s="24">
        <f t="shared" si="0"/>
        <v>115648434.89999998</v>
      </c>
      <c r="G8" s="24">
        <f t="shared" si="2"/>
        <v>129.31626531649738</v>
      </c>
      <c r="H8" s="24">
        <f t="shared" si="1"/>
        <v>9736000</v>
      </c>
      <c r="I8" s="24">
        <f t="shared" si="3"/>
        <v>101.94565126159576</v>
      </c>
      <c r="J8" s="24">
        <f t="shared" ref="J8" si="12">J9</f>
        <v>522722000</v>
      </c>
      <c r="K8" s="24">
        <f t="shared" ref="K8:K58" si="13">J8-C8</f>
        <v>128236434.89999998</v>
      </c>
      <c r="L8" s="24">
        <f t="shared" si="4"/>
        <v>132.50725660075616</v>
      </c>
      <c r="M8" s="24">
        <f t="shared" si="5"/>
        <v>22324000</v>
      </c>
      <c r="N8" s="24">
        <f t="shared" si="6"/>
        <v>104.46124884591865</v>
      </c>
      <c r="O8" s="24">
        <f t="shared" ref="O8" si="14">O9</f>
        <v>542947000</v>
      </c>
      <c r="P8" s="24">
        <f t="shared" si="7"/>
        <v>148461434.89999998</v>
      </c>
      <c r="Q8" s="24">
        <f t="shared" si="8"/>
        <v>137.63418690931462</v>
      </c>
      <c r="R8" s="24">
        <f t="shared" si="9"/>
        <v>42549000</v>
      </c>
      <c r="S8" s="24">
        <f t="shared" si="10"/>
        <v>108.50303158685686</v>
      </c>
    </row>
    <row r="9" spans="1:19" s="4" customFormat="1" ht="18.75" x14ac:dyDescent="0.25">
      <c r="A9" s="7" t="s">
        <v>5</v>
      </c>
      <c r="B9" s="7" t="s">
        <v>6</v>
      </c>
      <c r="C9" s="24">
        <f>C10+C11+C12+C13+C14+C15+C16</f>
        <v>394485565.10000002</v>
      </c>
      <c r="D9" s="24">
        <f>D10+D11+D12+D13+D14+D15+D16</f>
        <v>500398000</v>
      </c>
      <c r="E9" s="24">
        <f>E10+E11+E12+E13+E14+E15+E16</f>
        <v>510134000</v>
      </c>
      <c r="F9" s="24">
        <f t="shared" si="0"/>
        <v>115648434.89999998</v>
      </c>
      <c r="G9" s="24">
        <f t="shared" si="2"/>
        <v>129.31626531649738</v>
      </c>
      <c r="H9" s="24">
        <f t="shared" si="1"/>
        <v>9736000</v>
      </c>
      <c r="I9" s="24">
        <f t="shared" si="3"/>
        <v>101.94565126159576</v>
      </c>
      <c r="J9" s="24">
        <f>J10+J11+J12+J13+J14+J15+J16</f>
        <v>522722000</v>
      </c>
      <c r="K9" s="24">
        <f t="shared" si="13"/>
        <v>128236434.89999998</v>
      </c>
      <c r="L9" s="24">
        <f t="shared" si="4"/>
        <v>132.50725660075616</v>
      </c>
      <c r="M9" s="24">
        <f t="shared" si="5"/>
        <v>22324000</v>
      </c>
      <c r="N9" s="24">
        <f t="shared" si="6"/>
        <v>104.46124884591865</v>
      </c>
      <c r="O9" s="24">
        <f>O10+O11+O12+O13+O14+O15+O16</f>
        <v>542947000</v>
      </c>
      <c r="P9" s="24">
        <f t="shared" si="7"/>
        <v>148461434.89999998</v>
      </c>
      <c r="Q9" s="24">
        <f t="shared" si="8"/>
        <v>137.63418690931462</v>
      </c>
      <c r="R9" s="24">
        <f t="shared" si="9"/>
        <v>42549000</v>
      </c>
      <c r="S9" s="24">
        <f t="shared" si="10"/>
        <v>108.50303158685686</v>
      </c>
    </row>
    <row r="10" spans="1:19" s="4" customFormat="1" ht="76.5" x14ac:dyDescent="0.25">
      <c r="A10" s="20" t="s">
        <v>68</v>
      </c>
      <c r="B10" s="21" t="s">
        <v>69</v>
      </c>
      <c r="C10" s="25">
        <v>382906275.51999998</v>
      </c>
      <c r="D10" s="25">
        <v>476548000</v>
      </c>
      <c r="E10" s="25">
        <v>489784000</v>
      </c>
      <c r="F10" s="25">
        <f t="shared" si="0"/>
        <v>106877724.48000002</v>
      </c>
      <c r="G10" s="25">
        <f t="shared" si="2"/>
        <v>127.91224153609298</v>
      </c>
      <c r="H10" s="25">
        <f t="shared" si="1"/>
        <v>13236000</v>
      </c>
      <c r="I10" s="25">
        <f t="shared" si="3"/>
        <v>102.77747467201625</v>
      </c>
      <c r="J10" s="25">
        <v>502372000</v>
      </c>
      <c r="K10" s="25">
        <f t="shared" si="13"/>
        <v>119465724.48000002</v>
      </c>
      <c r="L10" s="25">
        <f t="shared" si="4"/>
        <v>131.19973009524625</v>
      </c>
      <c r="M10" s="25">
        <f t="shared" si="5"/>
        <v>25824000</v>
      </c>
      <c r="N10" s="25">
        <f t="shared" si="6"/>
        <v>105.41897143624566</v>
      </c>
      <c r="O10" s="25">
        <v>522597000</v>
      </c>
      <c r="P10" s="25">
        <f t="shared" si="7"/>
        <v>139690724.48000002</v>
      </c>
      <c r="Q10" s="25">
        <f t="shared" si="8"/>
        <v>136.48170150523003</v>
      </c>
      <c r="R10" s="25">
        <f t="shared" si="9"/>
        <v>46049000</v>
      </c>
      <c r="S10" s="25">
        <f t="shared" si="10"/>
        <v>109.66303499332702</v>
      </c>
    </row>
    <row r="11" spans="1:19" s="4" customFormat="1" ht="114.75" x14ac:dyDescent="0.25">
      <c r="A11" s="20" t="s">
        <v>70</v>
      </c>
      <c r="B11" s="21" t="s">
        <v>71</v>
      </c>
      <c r="C11" s="25">
        <v>1048198.25</v>
      </c>
      <c r="D11" s="25">
        <v>4000000</v>
      </c>
      <c r="E11" s="25">
        <v>4000000</v>
      </c>
      <c r="F11" s="25">
        <f t="shared" si="0"/>
        <v>2951801.75</v>
      </c>
      <c r="G11" s="25">
        <f t="shared" si="2"/>
        <v>381.60720073707432</v>
      </c>
      <c r="H11" s="25">
        <f t="shared" si="1"/>
        <v>0</v>
      </c>
      <c r="I11" s="25">
        <f t="shared" si="3"/>
        <v>100</v>
      </c>
      <c r="J11" s="25">
        <v>4000000</v>
      </c>
      <c r="K11" s="25">
        <f t="shared" si="13"/>
        <v>2951801.75</v>
      </c>
      <c r="L11" s="25">
        <f t="shared" si="4"/>
        <v>381.60720073707432</v>
      </c>
      <c r="M11" s="25">
        <f t="shared" si="5"/>
        <v>0</v>
      </c>
      <c r="N11" s="25">
        <f t="shared" si="6"/>
        <v>100</v>
      </c>
      <c r="O11" s="25">
        <v>4000000</v>
      </c>
      <c r="P11" s="25">
        <f t="shared" si="7"/>
        <v>2951801.75</v>
      </c>
      <c r="Q11" s="25">
        <f t="shared" si="8"/>
        <v>381.60720073707432</v>
      </c>
      <c r="R11" s="25">
        <f t="shared" si="9"/>
        <v>0</v>
      </c>
      <c r="S11" s="25">
        <f t="shared" si="10"/>
        <v>100</v>
      </c>
    </row>
    <row r="12" spans="1:19" s="4" customFormat="1" ht="51" x14ac:dyDescent="0.25">
      <c r="A12" s="20" t="s">
        <v>72</v>
      </c>
      <c r="B12" s="21" t="s">
        <v>73</v>
      </c>
      <c r="C12" s="25">
        <v>3990452.91</v>
      </c>
      <c r="D12" s="25">
        <v>8000000</v>
      </c>
      <c r="E12" s="25">
        <v>6000000</v>
      </c>
      <c r="F12" s="25">
        <f t="shared" si="0"/>
        <v>2009547.0899999999</v>
      </c>
      <c r="G12" s="25">
        <f t="shared" si="2"/>
        <v>150.35887242182741</v>
      </c>
      <c r="H12" s="25">
        <f t="shared" si="1"/>
        <v>-2000000</v>
      </c>
      <c r="I12" s="25">
        <f t="shared" si="3"/>
        <v>75</v>
      </c>
      <c r="J12" s="25">
        <v>6000000</v>
      </c>
      <c r="K12" s="25">
        <f t="shared" si="13"/>
        <v>2009547.0899999999</v>
      </c>
      <c r="L12" s="25">
        <f t="shared" si="4"/>
        <v>150.35887242182741</v>
      </c>
      <c r="M12" s="25">
        <f t="shared" si="5"/>
        <v>-2000000</v>
      </c>
      <c r="N12" s="25">
        <f t="shared" si="6"/>
        <v>75</v>
      </c>
      <c r="O12" s="25">
        <v>6000000</v>
      </c>
      <c r="P12" s="25">
        <f t="shared" si="7"/>
        <v>2009547.0899999999</v>
      </c>
      <c r="Q12" s="25">
        <f t="shared" si="8"/>
        <v>150.35887242182741</v>
      </c>
      <c r="R12" s="25">
        <f t="shared" si="9"/>
        <v>-2000000</v>
      </c>
      <c r="S12" s="25">
        <f t="shared" si="10"/>
        <v>75</v>
      </c>
    </row>
    <row r="13" spans="1:19" s="4" customFormat="1" ht="89.25" x14ac:dyDescent="0.25">
      <c r="A13" s="20" t="s">
        <v>74</v>
      </c>
      <c r="B13" s="21" t="s">
        <v>75</v>
      </c>
      <c r="C13" s="25">
        <v>128657.55</v>
      </c>
      <c r="D13" s="25">
        <v>350000</v>
      </c>
      <c r="E13" s="25">
        <v>350000</v>
      </c>
      <c r="F13" s="25">
        <f t="shared" si="0"/>
        <v>221342.45</v>
      </c>
      <c r="G13" s="25">
        <f t="shared" si="2"/>
        <v>272.04000076171201</v>
      </c>
      <c r="H13" s="25">
        <f t="shared" si="1"/>
        <v>0</v>
      </c>
      <c r="I13" s="25">
        <f t="shared" si="3"/>
        <v>100</v>
      </c>
      <c r="J13" s="25">
        <v>350000</v>
      </c>
      <c r="K13" s="25">
        <f t="shared" si="13"/>
        <v>221342.45</v>
      </c>
      <c r="L13" s="25">
        <f t="shared" si="4"/>
        <v>272.04000076171201</v>
      </c>
      <c r="M13" s="25">
        <f t="shared" si="5"/>
        <v>0</v>
      </c>
      <c r="N13" s="25">
        <f t="shared" si="6"/>
        <v>100</v>
      </c>
      <c r="O13" s="25">
        <v>350000</v>
      </c>
      <c r="P13" s="25">
        <f t="shared" si="7"/>
        <v>221342.45</v>
      </c>
      <c r="Q13" s="25">
        <f t="shared" si="8"/>
        <v>272.04000076171201</v>
      </c>
      <c r="R13" s="25">
        <f t="shared" si="9"/>
        <v>0</v>
      </c>
      <c r="S13" s="25">
        <f t="shared" si="10"/>
        <v>100</v>
      </c>
    </row>
    <row r="14" spans="1:19" s="4" customFormat="1" ht="102" x14ac:dyDescent="0.25">
      <c r="A14" s="20" t="s">
        <v>77</v>
      </c>
      <c r="B14" s="21" t="s">
        <v>78</v>
      </c>
      <c r="C14" s="25">
        <v>6411980.8700000001</v>
      </c>
      <c r="D14" s="25">
        <v>5000000</v>
      </c>
      <c r="E14" s="25">
        <v>2000000</v>
      </c>
      <c r="F14" s="25">
        <f t="shared" ref="F14" si="15">E14-C14</f>
        <v>-4411980.87</v>
      </c>
      <c r="G14" s="25">
        <f t="shared" ref="G14" si="16">E14/C14*100</f>
        <v>31.191608966855821</v>
      </c>
      <c r="H14" s="25">
        <f t="shared" ref="H14:H15" si="17">E14-D14</f>
        <v>-3000000</v>
      </c>
      <c r="I14" s="25">
        <f t="shared" ref="I14:I15" si="18">E14/D14*100</f>
        <v>40</v>
      </c>
      <c r="J14" s="25">
        <v>2000000</v>
      </c>
      <c r="K14" s="25">
        <f t="shared" ref="K14" si="19">J14-C14</f>
        <v>-4411980.87</v>
      </c>
      <c r="L14" s="25">
        <f t="shared" ref="L14" si="20">J14/C14*100</f>
        <v>31.191608966855821</v>
      </c>
      <c r="M14" s="25">
        <f t="shared" ref="M14:M15" si="21">J14-D14</f>
        <v>-3000000</v>
      </c>
      <c r="N14" s="25">
        <f t="shared" ref="N14:N15" si="22">J14/D14*100</f>
        <v>40</v>
      </c>
      <c r="O14" s="25">
        <v>2000000</v>
      </c>
      <c r="P14" s="25">
        <f t="shared" ref="P14" si="23">O14-C14</f>
        <v>-4411980.87</v>
      </c>
      <c r="Q14" s="25">
        <f t="shared" ref="Q14" si="24">O14/C14*100</f>
        <v>31.191608966855821</v>
      </c>
      <c r="R14" s="25">
        <f t="shared" ref="R14:R15" si="25">O14-D14</f>
        <v>-3000000</v>
      </c>
      <c r="S14" s="25">
        <f t="shared" ref="S14:S15" si="26">O14/D14*100</f>
        <v>40</v>
      </c>
    </row>
    <row r="15" spans="1:19" s="4" customFormat="1" ht="51" x14ac:dyDescent="0.25">
      <c r="A15" s="20" t="s">
        <v>106</v>
      </c>
      <c r="B15" s="21" t="s">
        <v>108</v>
      </c>
      <c r="C15" s="25"/>
      <c r="D15" s="25">
        <v>2325000</v>
      </c>
      <c r="E15" s="25">
        <v>3000000</v>
      </c>
      <c r="F15" s="25">
        <f t="shared" ref="F15" si="27">E15-C15</f>
        <v>3000000</v>
      </c>
      <c r="G15" s="25" t="e">
        <f t="shared" ref="G15" si="28">E15/C15*100</f>
        <v>#DIV/0!</v>
      </c>
      <c r="H15" s="25">
        <f t="shared" si="17"/>
        <v>675000</v>
      </c>
      <c r="I15" s="25">
        <f t="shared" si="18"/>
        <v>129.03225806451613</v>
      </c>
      <c r="J15" s="25">
        <v>3000000</v>
      </c>
      <c r="K15" s="25"/>
      <c r="L15" s="25"/>
      <c r="M15" s="25">
        <f t="shared" si="21"/>
        <v>675000</v>
      </c>
      <c r="N15" s="25">
        <f t="shared" si="22"/>
        <v>129.03225806451613</v>
      </c>
      <c r="O15" s="25">
        <v>3000000</v>
      </c>
      <c r="P15" s="25"/>
      <c r="Q15" s="25"/>
      <c r="R15" s="25">
        <f t="shared" si="25"/>
        <v>675000</v>
      </c>
      <c r="S15" s="25">
        <f t="shared" si="26"/>
        <v>129.03225806451613</v>
      </c>
    </row>
    <row r="16" spans="1:19" ht="42" customHeight="1" x14ac:dyDescent="0.25">
      <c r="A16" s="20" t="s">
        <v>107</v>
      </c>
      <c r="B16" s="21" t="s">
        <v>109</v>
      </c>
      <c r="C16" s="25"/>
      <c r="D16" s="25">
        <v>4175000</v>
      </c>
      <c r="E16" s="25">
        <v>5000000</v>
      </c>
      <c r="F16" s="25">
        <f t="shared" si="0"/>
        <v>5000000</v>
      </c>
      <c r="G16" s="25" t="e">
        <f t="shared" si="2"/>
        <v>#DIV/0!</v>
      </c>
      <c r="H16" s="25">
        <f t="shared" si="1"/>
        <v>825000</v>
      </c>
      <c r="I16" s="25">
        <f t="shared" si="3"/>
        <v>119.76047904191616</v>
      </c>
      <c r="J16" s="25">
        <v>5000000</v>
      </c>
      <c r="K16" s="25">
        <f t="shared" si="13"/>
        <v>5000000</v>
      </c>
      <c r="L16" s="25" t="e">
        <f t="shared" si="4"/>
        <v>#DIV/0!</v>
      </c>
      <c r="M16" s="25">
        <f t="shared" si="5"/>
        <v>825000</v>
      </c>
      <c r="N16" s="25">
        <f t="shared" si="6"/>
        <v>119.76047904191616</v>
      </c>
      <c r="O16" s="25">
        <v>5000000</v>
      </c>
      <c r="P16" s="25">
        <f t="shared" si="7"/>
        <v>5000000</v>
      </c>
      <c r="Q16" s="25" t="e">
        <f t="shared" si="8"/>
        <v>#DIV/0!</v>
      </c>
      <c r="R16" s="25">
        <f t="shared" si="9"/>
        <v>825000</v>
      </c>
      <c r="S16" s="25">
        <f t="shared" si="10"/>
        <v>119.76047904191616</v>
      </c>
    </row>
    <row r="17" spans="1:22" s="4" customFormat="1" ht="63" x14ac:dyDescent="0.25">
      <c r="A17" s="7" t="s">
        <v>7</v>
      </c>
      <c r="B17" s="43" t="s">
        <v>8</v>
      </c>
      <c r="C17" s="24">
        <f>C18</f>
        <v>4580302.03</v>
      </c>
      <c r="D17" s="24">
        <f t="shared" ref="D17:O17" si="29">D18</f>
        <v>17500000</v>
      </c>
      <c r="E17" s="24">
        <f t="shared" si="29"/>
        <v>19500000</v>
      </c>
      <c r="F17" s="24">
        <f t="shared" si="0"/>
        <v>14919697.969999999</v>
      </c>
      <c r="G17" s="24">
        <f t="shared" si="2"/>
        <v>425.73611679490051</v>
      </c>
      <c r="H17" s="24">
        <f t="shared" si="1"/>
        <v>2000000</v>
      </c>
      <c r="I17" s="24">
        <f t="shared" si="3"/>
        <v>111.42857142857143</v>
      </c>
      <c r="J17" s="24">
        <f t="shared" si="29"/>
        <v>21500000</v>
      </c>
      <c r="K17" s="24">
        <f t="shared" si="13"/>
        <v>16919697.969999999</v>
      </c>
      <c r="L17" s="24">
        <f t="shared" si="4"/>
        <v>469.40135954309545</v>
      </c>
      <c r="M17" s="24">
        <f t="shared" si="5"/>
        <v>4000000</v>
      </c>
      <c r="N17" s="24">
        <f t="shared" si="6"/>
        <v>122.85714285714286</v>
      </c>
      <c r="O17" s="24">
        <f t="shared" si="29"/>
        <v>22000000</v>
      </c>
      <c r="P17" s="24">
        <f t="shared" si="7"/>
        <v>17419697.969999999</v>
      </c>
      <c r="Q17" s="24">
        <f t="shared" si="8"/>
        <v>480.31767023014413</v>
      </c>
      <c r="R17" s="24">
        <f t="shared" si="9"/>
        <v>4500000</v>
      </c>
      <c r="S17" s="24">
        <f t="shared" si="10"/>
        <v>125.71428571428571</v>
      </c>
      <c r="V17"/>
    </row>
    <row r="18" spans="1:22" ht="18.75" x14ac:dyDescent="0.25">
      <c r="A18" s="2" t="s">
        <v>9</v>
      </c>
      <c r="B18" s="6" t="s">
        <v>64</v>
      </c>
      <c r="C18" s="25">
        <v>4580302.03</v>
      </c>
      <c r="D18" s="25">
        <v>17500000</v>
      </c>
      <c r="E18" s="25">
        <v>19500000</v>
      </c>
      <c r="F18" s="25">
        <f t="shared" si="0"/>
        <v>14919697.969999999</v>
      </c>
      <c r="G18" s="25">
        <f t="shared" si="2"/>
        <v>425.73611679490051</v>
      </c>
      <c r="H18" s="25">
        <f t="shared" si="1"/>
        <v>2000000</v>
      </c>
      <c r="I18" s="25">
        <f t="shared" si="3"/>
        <v>111.42857142857143</v>
      </c>
      <c r="J18" s="25">
        <v>21500000</v>
      </c>
      <c r="K18" s="25">
        <f t="shared" si="13"/>
        <v>16919697.969999999</v>
      </c>
      <c r="L18" s="25">
        <f t="shared" si="4"/>
        <v>469.40135954309545</v>
      </c>
      <c r="M18" s="25">
        <f t="shared" si="5"/>
        <v>4000000</v>
      </c>
      <c r="N18" s="25">
        <f t="shared" si="6"/>
        <v>122.85714285714286</v>
      </c>
      <c r="O18" s="25">
        <v>22000000</v>
      </c>
      <c r="P18" s="25">
        <f t="shared" si="7"/>
        <v>17419697.969999999</v>
      </c>
      <c r="Q18" s="25">
        <f t="shared" si="8"/>
        <v>480.31767023014413</v>
      </c>
      <c r="R18" s="25">
        <f t="shared" si="9"/>
        <v>4500000</v>
      </c>
      <c r="S18" s="25">
        <f t="shared" si="10"/>
        <v>125.71428571428571</v>
      </c>
      <c r="V18"/>
    </row>
    <row r="19" spans="1:22" s="4" customFormat="1" ht="31.5" x14ac:dyDescent="0.25">
      <c r="A19" s="7" t="s">
        <v>10</v>
      </c>
      <c r="B19" s="9" t="s">
        <v>11</v>
      </c>
      <c r="C19" s="24">
        <f>C20+C21+C22+C23</f>
        <v>77635818.170000002</v>
      </c>
      <c r="D19" s="24">
        <f>D20+D21+D22+D23</f>
        <v>31376000</v>
      </c>
      <c r="E19" s="24">
        <f>E20+E21+E22+E23</f>
        <v>10707000</v>
      </c>
      <c r="F19" s="24">
        <f t="shared" si="0"/>
        <v>-66928818.170000002</v>
      </c>
      <c r="G19" s="24">
        <f t="shared" si="2"/>
        <v>13.791314695176865</v>
      </c>
      <c r="H19" s="24">
        <f t="shared" si="1"/>
        <v>-20669000</v>
      </c>
      <c r="I19" s="24">
        <f t="shared" si="3"/>
        <v>34.124808771035184</v>
      </c>
      <c r="J19" s="24">
        <f>J20+J21+J22+J23</f>
        <v>10757000</v>
      </c>
      <c r="K19" s="24">
        <f t="shared" si="13"/>
        <v>-66878818.170000002</v>
      </c>
      <c r="L19" s="24">
        <f t="shared" si="4"/>
        <v>13.855717957973058</v>
      </c>
      <c r="M19" s="24">
        <f t="shared" si="5"/>
        <v>-20619000</v>
      </c>
      <c r="N19" s="24">
        <f t="shared" si="6"/>
        <v>34.284166241713407</v>
      </c>
      <c r="O19" s="24">
        <f>O20+O21+O22+O23</f>
        <v>10907000</v>
      </c>
      <c r="P19" s="24">
        <f t="shared" si="7"/>
        <v>-66728818.170000002</v>
      </c>
      <c r="Q19" s="24">
        <f t="shared" si="8"/>
        <v>14.048927746361636</v>
      </c>
      <c r="R19" s="24">
        <f t="shared" si="9"/>
        <v>-20469000</v>
      </c>
      <c r="S19" s="24">
        <f t="shared" si="10"/>
        <v>34.762238653748092</v>
      </c>
      <c r="V19"/>
    </row>
    <row r="20" spans="1:22" s="4" customFormat="1" ht="18.75" x14ac:dyDescent="0.25">
      <c r="A20" s="2" t="s">
        <v>12</v>
      </c>
      <c r="B20" s="10" t="s">
        <v>20</v>
      </c>
      <c r="C20" s="25">
        <v>64486186.850000001</v>
      </c>
      <c r="D20" s="25">
        <v>3190000</v>
      </c>
      <c r="E20" s="25">
        <v>3200000</v>
      </c>
      <c r="F20" s="25">
        <f t="shared" si="0"/>
        <v>-61286186.850000001</v>
      </c>
      <c r="G20" s="25">
        <f t="shared" si="2"/>
        <v>4.9623030238141608</v>
      </c>
      <c r="H20" s="25">
        <f t="shared" si="1"/>
        <v>10000</v>
      </c>
      <c r="I20" s="25">
        <f t="shared" si="3"/>
        <v>100.31347962382443</v>
      </c>
      <c r="J20" s="25">
        <v>3250000</v>
      </c>
      <c r="K20" s="25">
        <f t="shared" si="13"/>
        <v>-61236186.850000001</v>
      </c>
      <c r="L20" s="25">
        <f t="shared" si="4"/>
        <v>5.0398390085612572</v>
      </c>
      <c r="M20" s="25">
        <f t="shared" si="5"/>
        <v>60000</v>
      </c>
      <c r="N20" s="25">
        <f t="shared" si="6"/>
        <v>101.88087774294672</v>
      </c>
      <c r="O20" s="25">
        <v>3400000</v>
      </c>
      <c r="P20" s="25">
        <f t="shared" si="7"/>
        <v>-61086186.850000001</v>
      </c>
      <c r="Q20" s="25">
        <f t="shared" si="8"/>
        <v>5.2724469628025457</v>
      </c>
      <c r="R20" s="25">
        <f t="shared" si="9"/>
        <v>210000</v>
      </c>
      <c r="S20" s="25">
        <f t="shared" si="10"/>
        <v>106.58307210031349</v>
      </c>
      <c r="V20"/>
    </row>
    <row r="21" spans="1:22" s="4" customFormat="1" ht="18.75" x14ac:dyDescent="0.25">
      <c r="A21" s="2" t="s">
        <v>21</v>
      </c>
      <c r="B21" s="10" t="s">
        <v>25</v>
      </c>
      <c r="C21" s="25">
        <v>137288.95999999999</v>
      </c>
      <c r="D21" s="25"/>
      <c r="E21" s="25"/>
      <c r="F21" s="25">
        <f t="shared" si="0"/>
        <v>-137288.95999999999</v>
      </c>
      <c r="G21" s="25">
        <f t="shared" si="2"/>
        <v>0</v>
      </c>
      <c r="H21" s="25">
        <f t="shared" si="1"/>
        <v>0</v>
      </c>
      <c r="I21" s="25">
        <v>0</v>
      </c>
      <c r="J21" s="25"/>
      <c r="K21" s="25">
        <f t="shared" si="13"/>
        <v>-137288.95999999999</v>
      </c>
      <c r="L21" s="25">
        <f t="shared" si="4"/>
        <v>0</v>
      </c>
      <c r="M21" s="25">
        <f t="shared" si="5"/>
        <v>0</v>
      </c>
      <c r="N21" s="25">
        <v>0</v>
      </c>
      <c r="O21" s="25"/>
      <c r="P21" s="25">
        <f t="shared" si="7"/>
        <v>-137288.95999999999</v>
      </c>
      <c r="Q21" s="25">
        <f t="shared" si="8"/>
        <v>0</v>
      </c>
      <c r="R21" s="25">
        <f t="shared" si="9"/>
        <v>0</v>
      </c>
      <c r="S21" s="25">
        <v>0</v>
      </c>
      <c r="V21"/>
    </row>
    <row r="22" spans="1:22" s="4" customFormat="1" ht="18.75" x14ac:dyDescent="0.25">
      <c r="A22" s="2" t="s">
        <v>22</v>
      </c>
      <c r="B22" s="10" t="s">
        <v>23</v>
      </c>
      <c r="C22" s="25">
        <v>1115470.0900000001</v>
      </c>
      <c r="D22" s="25">
        <v>20686000</v>
      </c>
      <c r="E22" s="25">
        <v>7000</v>
      </c>
      <c r="F22" s="25">
        <f t="shared" si="0"/>
        <v>-1108470.0900000001</v>
      </c>
      <c r="G22" s="25">
        <f t="shared" si="2"/>
        <v>0.62753811713588836</v>
      </c>
      <c r="H22" s="25">
        <f t="shared" si="1"/>
        <v>-20679000</v>
      </c>
      <c r="I22" s="25">
        <f t="shared" si="3"/>
        <v>3.3839311611718069E-2</v>
      </c>
      <c r="J22" s="25">
        <v>7000</v>
      </c>
      <c r="K22" s="25">
        <f t="shared" si="13"/>
        <v>-1108470.0900000001</v>
      </c>
      <c r="L22" s="25">
        <f t="shared" si="4"/>
        <v>0.62753811713588836</v>
      </c>
      <c r="M22" s="25">
        <f t="shared" si="5"/>
        <v>-20679000</v>
      </c>
      <c r="N22" s="25">
        <f t="shared" si="6"/>
        <v>3.3839311611718069E-2</v>
      </c>
      <c r="O22" s="25">
        <v>7000</v>
      </c>
      <c r="P22" s="25">
        <f t="shared" si="7"/>
        <v>-1108470.0900000001</v>
      </c>
      <c r="Q22" s="25">
        <f t="shared" si="8"/>
        <v>0.62753811713588836</v>
      </c>
      <c r="R22" s="25">
        <f t="shared" si="9"/>
        <v>-20679000</v>
      </c>
      <c r="S22" s="25">
        <f t="shared" si="10"/>
        <v>3.3839311611718069E-2</v>
      </c>
      <c r="V22"/>
    </row>
    <row r="23" spans="1:22" s="4" customFormat="1" ht="18.75" x14ac:dyDescent="0.25">
      <c r="A23" s="2" t="s">
        <v>13</v>
      </c>
      <c r="B23" s="10" t="s">
        <v>24</v>
      </c>
      <c r="C23" s="25">
        <v>11896872.27</v>
      </c>
      <c r="D23" s="25">
        <v>7500000</v>
      </c>
      <c r="E23" s="25">
        <v>7500000</v>
      </c>
      <c r="F23" s="25">
        <f t="shared" si="0"/>
        <v>-4396872.2699999996</v>
      </c>
      <c r="G23" s="25">
        <f t="shared" si="2"/>
        <v>63.041779635749592</v>
      </c>
      <c r="H23" s="25">
        <f t="shared" si="1"/>
        <v>0</v>
      </c>
      <c r="I23" s="25">
        <f t="shared" si="3"/>
        <v>100</v>
      </c>
      <c r="J23" s="25">
        <v>7500000</v>
      </c>
      <c r="K23" s="25">
        <f t="shared" si="13"/>
        <v>-4396872.2699999996</v>
      </c>
      <c r="L23" s="25">
        <f t="shared" si="4"/>
        <v>63.041779635749592</v>
      </c>
      <c r="M23" s="25">
        <f t="shared" si="5"/>
        <v>0</v>
      </c>
      <c r="N23" s="25">
        <f t="shared" si="6"/>
        <v>100</v>
      </c>
      <c r="O23" s="25">
        <v>7500000</v>
      </c>
      <c r="P23" s="25">
        <f t="shared" si="7"/>
        <v>-4396872.2699999996</v>
      </c>
      <c r="Q23" s="25">
        <f t="shared" si="8"/>
        <v>63.041779635749592</v>
      </c>
      <c r="R23" s="25">
        <f t="shared" si="9"/>
        <v>0</v>
      </c>
      <c r="S23" s="25">
        <f t="shared" si="10"/>
        <v>100</v>
      </c>
      <c r="V23"/>
    </row>
    <row r="24" spans="1:22" s="4" customFormat="1" ht="18.75" x14ac:dyDescent="0.25">
      <c r="A24" s="7" t="s">
        <v>83</v>
      </c>
      <c r="B24" s="9" t="s">
        <v>84</v>
      </c>
      <c r="C24" s="24">
        <f>SUM(C25)</f>
        <v>0</v>
      </c>
      <c r="D24" s="24">
        <f>SUM(D25)</f>
        <v>6250000</v>
      </c>
      <c r="E24" s="24">
        <f>SUM(E25)</f>
        <v>8500000</v>
      </c>
      <c r="F24" s="24">
        <f t="shared" si="0"/>
        <v>8500000</v>
      </c>
      <c r="G24" s="24">
        <v>0</v>
      </c>
      <c r="H24" s="24">
        <f t="shared" si="1"/>
        <v>2250000</v>
      </c>
      <c r="I24" s="24">
        <v>0</v>
      </c>
      <c r="J24" s="24">
        <f>SUM(J25)</f>
        <v>8500000</v>
      </c>
      <c r="K24" s="24">
        <f t="shared" si="13"/>
        <v>8500000</v>
      </c>
      <c r="L24" s="24">
        <v>0</v>
      </c>
      <c r="M24" s="24">
        <f t="shared" si="5"/>
        <v>2250000</v>
      </c>
      <c r="N24" s="24">
        <v>0</v>
      </c>
      <c r="O24" s="24">
        <f>SUM(O25)</f>
        <v>8500000</v>
      </c>
      <c r="P24" s="24">
        <f t="shared" si="7"/>
        <v>8500000</v>
      </c>
      <c r="Q24" s="24">
        <v>0</v>
      </c>
      <c r="R24" s="24">
        <f t="shared" si="9"/>
        <v>2250000</v>
      </c>
      <c r="S24" s="24">
        <v>0</v>
      </c>
      <c r="V24" s="29"/>
    </row>
    <row r="25" spans="1:22" s="4" customFormat="1" ht="54" customHeight="1" x14ac:dyDescent="0.25">
      <c r="A25" s="2" t="s">
        <v>85</v>
      </c>
      <c r="B25" s="30" t="s">
        <v>86</v>
      </c>
      <c r="C25" s="25"/>
      <c r="D25" s="25">
        <v>6250000</v>
      </c>
      <c r="E25" s="25">
        <v>8500000</v>
      </c>
      <c r="F25" s="25">
        <f t="shared" si="0"/>
        <v>8500000</v>
      </c>
      <c r="G25" s="25">
        <v>0</v>
      </c>
      <c r="H25" s="25">
        <f t="shared" si="1"/>
        <v>2250000</v>
      </c>
      <c r="I25" s="25">
        <v>0</v>
      </c>
      <c r="J25" s="25">
        <v>8500000</v>
      </c>
      <c r="K25" s="25">
        <f t="shared" si="13"/>
        <v>8500000</v>
      </c>
      <c r="L25" s="25">
        <v>0</v>
      </c>
      <c r="M25" s="25">
        <f t="shared" si="5"/>
        <v>2250000</v>
      </c>
      <c r="N25" s="25">
        <v>0</v>
      </c>
      <c r="O25" s="25">
        <v>8500000</v>
      </c>
      <c r="P25" s="25">
        <f t="shared" si="7"/>
        <v>8500000</v>
      </c>
      <c r="Q25" s="25">
        <v>0</v>
      </c>
      <c r="R25" s="25">
        <f t="shared" si="9"/>
        <v>2250000</v>
      </c>
      <c r="S25" s="25">
        <v>0</v>
      </c>
      <c r="V25"/>
    </row>
    <row r="26" spans="1:22" s="4" customFormat="1" ht="18.75" x14ac:dyDescent="0.25">
      <c r="A26" s="7" t="s">
        <v>87</v>
      </c>
      <c r="B26" s="9" t="s">
        <v>88</v>
      </c>
      <c r="C26" s="24">
        <f>SUM(C27:C28)</f>
        <v>0</v>
      </c>
      <c r="D26" s="24">
        <f>SUM(D27:D28)</f>
        <v>53923000</v>
      </c>
      <c r="E26" s="24">
        <f>SUM(E27:E28)</f>
        <v>31840000</v>
      </c>
      <c r="F26" s="24">
        <f t="shared" si="0"/>
        <v>31840000</v>
      </c>
      <c r="G26" s="24">
        <v>0</v>
      </c>
      <c r="H26" s="24">
        <f t="shared" si="1"/>
        <v>-22083000</v>
      </c>
      <c r="I26" s="24">
        <v>0</v>
      </c>
      <c r="J26" s="24">
        <f>SUM(J27,J28)</f>
        <v>31840000</v>
      </c>
      <c r="K26" s="24">
        <f t="shared" si="13"/>
        <v>31840000</v>
      </c>
      <c r="L26" s="24">
        <v>0</v>
      </c>
      <c r="M26" s="24">
        <f t="shared" si="5"/>
        <v>-22083000</v>
      </c>
      <c r="N26" s="24">
        <v>0</v>
      </c>
      <c r="O26" s="24">
        <f>SUM(O27,O28)</f>
        <v>31840000</v>
      </c>
      <c r="P26" s="24">
        <f t="shared" si="7"/>
        <v>31840000</v>
      </c>
      <c r="Q26" s="24">
        <v>0</v>
      </c>
      <c r="R26" s="24">
        <f t="shared" si="9"/>
        <v>-22083000</v>
      </c>
      <c r="S26" s="24">
        <v>0</v>
      </c>
      <c r="V26" s="29"/>
    </row>
    <row r="27" spans="1:22" s="4" customFormat="1" ht="29.25" customHeight="1" x14ac:dyDescent="0.25">
      <c r="A27" s="2" t="s">
        <v>89</v>
      </c>
      <c r="B27" s="10" t="s">
        <v>91</v>
      </c>
      <c r="C27" s="25"/>
      <c r="D27" s="25">
        <v>45868000</v>
      </c>
      <c r="E27" s="25">
        <v>23510000</v>
      </c>
      <c r="F27" s="25">
        <f t="shared" si="0"/>
        <v>23510000</v>
      </c>
      <c r="G27" s="25">
        <v>0</v>
      </c>
      <c r="H27" s="25">
        <f t="shared" si="1"/>
        <v>-22358000</v>
      </c>
      <c r="I27" s="25">
        <v>0</v>
      </c>
      <c r="J27" s="25">
        <v>23510000</v>
      </c>
      <c r="K27" s="25">
        <f t="shared" si="13"/>
        <v>23510000</v>
      </c>
      <c r="L27" s="25">
        <v>0</v>
      </c>
      <c r="M27" s="25">
        <f t="shared" si="5"/>
        <v>-22358000</v>
      </c>
      <c r="N27" s="25">
        <v>0</v>
      </c>
      <c r="O27" s="25">
        <v>23510000</v>
      </c>
      <c r="P27" s="25">
        <f t="shared" si="7"/>
        <v>23510000</v>
      </c>
      <c r="Q27" s="25">
        <v>0</v>
      </c>
      <c r="R27" s="25">
        <f t="shared" si="9"/>
        <v>-22358000</v>
      </c>
      <c r="S27" s="25">
        <v>0</v>
      </c>
      <c r="V27"/>
    </row>
    <row r="28" spans="1:22" ht="47.25" customHeight="1" x14ac:dyDescent="0.25">
      <c r="A28" s="2" t="s">
        <v>90</v>
      </c>
      <c r="B28" s="30" t="s">
        <v>92</v>
      </c>
      <c r="C28" s="25"/>
      <c r="D28" s="25">
        <v>8055000</v>
      </c>
      <c r="E28" s="25">
        <v>8330000</v>
      </c>
      <c r="F28" s="25">
        <f t="shared" si="0"/>
        <v>8330000</v>
      </c>
      <c r="G28" s="25">
        <v>0</v>
      </c>
      <c r="H28" s="25">
        <f t="shared" si="1"/>
        <v>275000</v>
      </c>
      <c r="I28" s="25">
        <v>0</v>
      </c>
      <c r="J28" s="25">
        <v>8330000</v>
      </c>
      <c r="K28" s="25">
        <f t="shared" si="13"/>
        <v>8330000</v>
      </c>
      <c r="L28" s="25">
        <v>0</v>
      </c>
      <c r="M28" s="25">
        <f t="shared" si="5"/>
        <v>275000</v>
      </c>
      <c r="N28" s="25">
        <v>0</v>
      </c>
      <c r="O28" s="25">
        <v>8330000</v>
      </c>
      <c r="P28" s="25">
        <f t="shared" si="7"/>
        <v>8330000</v>
      </c>
      <c r="Q28" s="25">
        <v>0</v>
      </c>
      <c r="R28" s="25">
        <f t="shared" si="9"/>
        <v>275000</v>
      </c>
      <c r="S28" s="25">
        <v>0</v>
      </c>
    </row>
    <row r="29" spans="1:22" s="4" customFormat="1" ht="18.75" x14ac:dyDescent="0.25">
      <c r="A29" s="7" t="s">
        <v>82</v>
      </c>
      <c r="B29" s="7" t="s">
        <v>26</v>
      </c>
      <c r="C29" s="24">
        <f>C30</f>
        <v>5668049.0999999996</v>
      </c>
      <c r="D29" s="24">
        <f t="shared" ref="D29:O29" si="30">D30</f>
        <v>4800000</v>
      </c>
      <c r="E29" s="24">
        <f t="shared" si="30"/>
        <v>4800000</v>
      </c>
      <c r="F29" s="24">
        <f t="shared" si="0"/>
        <v>-868049.09999999963</v>
      </c>
      <c r="G29" s="24">
        <f t="shared" si="2"/>
        <v>84.685222645654221</v>
      </c>
      <c r="H29" s="24">
        <f t="shared" si="1"/>
        <v>0</v>
      </c>
      <c r="I29" s="24">
        <f t="shared" si="3"/>
        <v>100</v>
      </c>
      <c r="J29" s="24">
        <f t="shared" si="30"/>
        <v>4800000</v>
      </c>
      <c r="K29" s="24">
        <f t="shared" si="13"/>
        <v>-868049.09999999963</v>
      </c>
      <c r="L29" s="24">
        <f t="shared" si="4"/>
        <v>84.685222645654221</v>
      </c>
      <c r="M29" s="24">
        <f t="shared" si="5"/>
        <v>0</v>
      </c>
      <c r="N29" s="24">
        <f t="shared" si="6"/>
        <v>100</v>
      </c>
      <c r="O29" s="24">
        <f t="shared" si="30"/>
        <v>4800000</v>
      </c>
      <c r="P29" s="24">
        <f t="shared" si="7"/>
        <v>-868049.09999999963</v>
      </c>
      <c r="Q29" s="24">
        <f t="shared" si="8"/>
        <v>84.685222645654221</v>
      </c>
      <c r="R29" s="24">
        <f t="shared" si="9"/>
        <v>0</v>
      </c>
      <c r="S29" s="24">
        <f t="shared" si="10"/>
        <v>100</v>
      </c>
    </row>
    <row r="30" spans="1:22" ht="47.25" x14ac:dyDescent="0.25">
      <c r="A30" s="2" t="s">
        <v>82</v>
      </c>
      <c r="B30" s="6" t="s">
        <v>27</v>
      </c>
      <c r="C30" s="25">
        <v>5668049.0999999996</v>
      </c>
      <c r="D30" s="25">
        <v>4800000</v>
      </c>
      <c r="E30" s="25">
        <v>4800000</v>
      </c>
      <c r="F30" s="25">
        <f t="shared" si="0"/>
        <v>-868049.09999999963</v>
      </c>
      <c r="G30" s="25">
        <f t="shared" si="2"/>
        <v>84.685222645654221</v>
      </c>
      <c r="H30" s="25">
        <f t="shared" si="1"/>
        <v>0</v>
      </c>
      <c r="I30" s="25">
        <f t="shared" si="3"/>
        <v>100</v>
      </c>
      <c r="J30" s="25">
        <v>4800000</v>
      </c>
      <c r="K30" s="25">
        <f t="shared" si="13"/>
        <v>-868049.09999999963</v>
      </c>
      <c r="L30" s="25">
        <f t="shared" si="4"/>
        <v>84.685222645654221</v>
      </c>
      <c r="M30" s="25">
        <f t="shared" si="5"/>
        <v>0</v>
      </c>
      <c r="N30" s="25">
        <f t="shared" si="6"/>
        <v>100</v>
      </c>
      <c r="O30" s="25">
        <v>4800000</v>
      </c>
      <c r="P30" s="25">
        <f t="shared" si="7"/>
        <v>-868049.09999999963</v>
      </c>
      <c r="Q30" s="25">
        <f t="shared" si="8"/>
        <v>84.685222645654221</v>
      </c>
      <c r="R30" s="25">
        <f t="shared" si="9"/>
        <v>0</v>
      </c>
      <c r="S30" s="25">
        <f t="shared" si="10"/>
        <v>100</v>
      </c>
    </row>
    <row r="31" spans="1:22" s="4" customFormat="1" ht="18.75" x14ac:dyDescent="0.25">
      <c r="A31" s="13"/>
      <c r="B31" s="14" t="s">
        <v>14</v>
      </c>
      <c r="C31" s="23">
        <f>C32+C36+C38+C40+C44+C46</f>
        <v>106016614.06999999</v>
      </c>
      <c r="D31" s="23">
        <f t="shared" ref="D31:E31" si="31">D32+D36+D38+D40+D44+D46</f>
        <v>144206000</v>
      </c>
      <c r="E31" s="23">
        <f t="shared" si="31"/>
        <v>154400000</v>
      </c>
      <c r="F31" s="23">
        <f t="shared" si="0"/>
        <v>48383385.930000007</v>
      </c>
      <c r="G31" s="23">
        <f t="shared" si="2"/>
        <v>145.63755063716118</v>
      </c>
      <c r="H31" s="23">
        <f t="shared" si="1"/>
        <v>10194000</v>
      </c>
      <c r="I31" s="23">
        <f t="shared" si="3"/>
        <v>107.06905399220558</v>
      </c>
      <c r="J31" s="23">
        <f t="shared" ref="J31" si="32">J32+J36+J38+J40+J44+J46</f>
        <v>159450000</v>
      </c>
      <c r="K31" s="23">
        <f t="shared" si="13"/>
        <v>53433385.930000007</v>
      </c>
      <c r="L31" s="23">
        <f t="shared" si="4"/>
        <v>150.40095498118751</v>
      </c>
      <c r="M31" s="23">
        <f t="shared" si="5"/>
        <v>15244000</v>
      </c>
      <c r="N31" s="23">
        <f t="shared" si="6"/>
        <v>110.5709887244636</v>
      </c>
      <c r="O31" s="23">
        <f t="shared" ref="O31" si="33">O32+O36+O38+O40+O44+O46</f>
        <v>159500000</v>
      </c>
      <c r="P31" s="23">
        <f t="shared" si="7"/>
        <v>53483385.930000007</v>
      </c>
      <c r="Q31" s="23">
        <f t="shared" si="8"/>
        <v>150.44811740043531</v>
      </c>
      <c r="R31" s="23">
        <f t="shared" si="9"/>
        <v>15294000</v>
      </c>
      <c r="S31" s="23">
        <f t="shared" si="10"/>
        <v>110.60566134557507</v>
      </c>
    </row>
    <row r="32" spans="1:22" s="4" customFormat="1" ht="31.5" x14ac:dyDescent="0.25">
      <c r="A32" s="7" t="s">
        <v>33</v>
      </c>
      <c r="B32" s="8" t="s">
        <v>32</v>
      </c>
      <c r="C32" s="24">
        <f>C33+C35</f>
        <v>67661086.909999996</v>
      </c>
      <c r="D32" s="24">
        <f>D33+D34+D35</f>
        <v>88286000</v>
      </c>
      <c r="E32" s="24">
        <f>E33+E34+E35</f>
        <v>102700000</v>
      </c>
      <c r="F32" s="24">
        <f t="shared" si="0"/>
        <v>35038913.090000004</v>
      </c>
      <c r="G32" s="24">
        <f t="shared" si="2"/>
        <v>151.78591519909713</v>
      </c>
      <c r="H32" s="24">
        <f t="shared" si="1"/>
        <v>14414000</v>
      </c>
      <c r="I32" s="24">
        <f t="shared" si="3"/>
        <v>116.32648438030945</v>
      </c>
      <c r="J32" s="24">
        <f>J33+J34+J35</f>
        <v>102700000</v>
      </c>
      <c r="K32" s="24">
        <f t="shared" si="13"/>
        <v>35038913.090000004</v>
      </c>
      <c r="L32" s="24">
        <f t="shared" si="4"/>
        <v>151.78591519909713</v>
      </c>
      <c r="M32" s="24">
        <f t="shared" si="5"/>
        <v>14414000</v>
      </c>
      <c r="N32" s="24">
        <f t="shared" si="6"/>
        <v>116.32648438030945</v>
      </c>
      <c r="O32" s="24">
        <f>O33+O34+O35</f>
        <v>102700000</v>
      </c>
      <c r="P32" s="24">
        <f t="shared" si="7"/>
        <v>35038913.090000004</v>
      </c>
      <c r="Q32" s="24">
        <f t="shared" si="8"/>
        <v>151.78591519909713</v>
      </c>
      <c r="R32" s="24">
        <f t="shared" si="9"/>
        <v>14414000</v>
      </c>
      <c r="S32" s="24">
        <f t="shared" si="10"/>
        <v>116.32648438030945</v>
      </c>
    </row>
    <row r="33" spans="1:19" ht="18.75" x14ac:dyDescent="0.25">
      <c r="A33" s="11" t="s">
        <v>41</v>
      </c>
      <c r="B33" s="6" t="s">
        <v>28</v>
      </c>
      <c r="C33" s="25">
        <v>67661086.909999996</v>
      </c>
      <c r="D33" s="25">
        <v>83350000</v>
      </c>
      <c r="E33" s="25">
        <v>100200000</v>
      </c>
      <c r="F33" s="25">
        <f t="shared" si="0"/>
        <v>32538913.090000004</v>
      </c>
      <c r="G33" s="25">
        <f t="shared" si="2"/>
        <v>148.0910292400149</v>
      </c>
      <c r="H33" s="25">
        <f t="shared" si="1"/>
        <v>16850000</v>
      </c>
      <c r="I33" s="25">
        <f t="shared" si="3"/>
        <v>120.21595680863828</v>
      </c>
      <c r="J33" s="25">
        <v>100200000</v>
      </c>
      <c r="K33" s="25">
        <f t="shared" si="13"/>
        <v>32538913.090000004</v>
      </c>
      <c r="L33" s="25">
        <f t="shared" si="4"/>
        <v>148.0910292400149</v>
      </c>
      <c r="M33" s="25">
        <f t="shared" si="5"/>
        <v>16850000</v>
      </c>
      <c r="N33" s="25">
        <f t="shared" si="6"/>
        <v>120.21595680863828</v>
      </c>
      <c r="O33" s="25">
        <v>100200000</v>
      </c>
      <c r="P33" s="25">
        <f t="shared" si="7"/>
        <v>32538913.090000004</v>
      </c>
      <c r="Q33" s="25">
        <f t="shared" si="8"/>
        <v>148.0910292400149</v>
      </c>
      <c r="R33" s="25">
        <f t="shared" si="9"/>
        <v>16850000</v>
      </c>
      <c r="S33" s="25">
        <f t="shared" si="10"/>
        <v>120.21595680863828</v>
      </c>
    </row>
    <row r="34" spans="1:19" ht="18.75" x14ac:dyDescent="0.25">
      <c r="A34" s="11" t="s">
        <v>34</v>
      </c>
      <c r="B34" s="6" t="s">
        <v>29</v>
      </c>
      <c r="C34" s="25">
        <v>4513787.09</v>
      </c>
      <c r="D34" s="25">
        <v>4700000</v>
      </c>
      <c r="E34" s="25">
        <v>2500000</v>
      </c>
      <c r="F34" s="25">
        <f t="shared" si="0"/>
        <v>-2013787.0899999999</v>
      </c>
      <c r="G34" s="25">
        <f t="shared" si="2"/>
        <v>55.385864467081014</v>
      </c>
      <c r="H34" s="25">
        <f t="shared" si="1"/>
        <v>-2200000</v>
      </c>
      <c r="I34" s="25">
        <f t="shared" si="3"/>
        <v>53.191489361702125</v>
      </c>
      <c r="J34" s="25">
        <v>2500000</v>
      </c>
      <c r="K34" s="25">
        <f t="shared" si="13"/>
        <v>-2013787.0899999999</v>
      </c>
      <c r="L34" s="25">
        <f t="shared" si="4"/>
        <v>55.385864467081014</v>
      </c>
      <c r="M34" s="25">
        <f t="shared" si="5"/>
        <v>-2200000</v>
      </c>
      <c r="N34" s="25">
        <f t="shared" si="6"/>
        <v>53.191489361702125</v>
      </c>
      <c r="O34" s="25">
        <v>2500000</v>
      </c>
      <c r="P34" s="25">
        <f t="shared" si="7"/>
        <v>-2013787.0899999999</v>
      </c>
      <c r="Q34" s="25">
        <f t="shared" si="8"/>
        <v>55.385864467081014</v>
      </c>
      <c r="R34" s="25">
        <f t="shared" si="9"/>
        <v>-2200000</v>
      </c>
      <c r="S34" s="25">
        <f t="shared" si="10"/>
        <v>53.191489361702125</v>
      </c>
    </row>
    <row r="35" spans="1:19" ht="31.5" customHeight="1" x14ac:dyDescent="0.25">
      <c r="A35" s="11" t="s">
        <v>110</v>
      </c>
      <c r="B35" s="6" t="s">
        <v>111</v>
      </c>
      <c r="C35" s="25"/>
      <c r="D35" s="25">
        <v>236000</v>
      </c>
      <c r="E35" s="25"/>
      <c r="F35" s="25">
        <f t="shared" si="0"/>
        <v>0</v>
      </c>
      <c r="G35" s="25" t="e">
        <f t="shared" si="2"/>
        <v>#DIV/0!</v>
      </c>
      <c r="H35" s="25">
        <f t="shared" si="1"/>
        <v>-236000</v>
      </c>
      <c r="I35" s="25">
        <f t="shared" si="3"/>
        <v>0</v>
      </c>
      <c r="J35" s="25"/>
      <c r="K35" s="25">
        <f t="shared" si="13"/>
        <v>0</v>
      </c>
      <c r="L35" s="25" t="e">
        <f t="shared" si="4"/>
        <v>#DIV/0!</v>
      </c>
      <c r="M35" s="25">
        <f t="shared" si="5"/>
        <v>-236000</v>
      </c>
      <c r="N35" s="25">
        <f t="shared" si="6"/>
        <v>0</v>
      </c>
      <c r="O35" s="25"/>
      <c r="P35" s="25">
        <f t="shared" si="7"/>
        <v>0</v>
      </c>
      <c r="Q35" s="25" t="e">
        <f t="shared" si="8"/>
        <v>#DIV/0!</v>
      </c>
      <c r="R35" s="25">
        <f t="shared" si="9"/>
        <v>-236000</v>
      </c>
      <c r="S35" s="25">
        <f t="shared" si="10"/>
        <v>0</v>
      </c>
    </row>
    <row r="36" spans="1:19" ht="31.5" x14ac:dyDescent="0.25">
      <c r="A36" s="12" t="s">
        <v>36</v>
      </c>
      <c r="B36" s="8" t="s">
        <v>35</v>
      </c>
      <c r="C36" s="24">
        <f>C37</f>
        <v>1260674.3899999999</v>
      </c>
      <c r="D36" s="24">
        <f t="shared" ref="D36:O36" si="34">D37</f>
        <v>2620000</v>
      </c>
      <c r="E36" s="24">
        <f t="shared" si="34"/>
        <v>2100000</v>
      </c>
      <c r="F36" s="24">
        <f t="shared" si="0"/>
        <v>839325.6100000001</v>
      </c>
      <c r="G36" s="24">
        <f t="shared" si="2"/>
        <v>166.57750935989111</v>
      </c>
      <c r="H36" s="24">
        <f t="shared" si="1"/>
        <v>-520000</v>
      </c>
      <c r="I36" s="24">
        <f t="shared" si="3"/>
        <v>80.152671755725194</v>
      </c>
      <c r="J36" s="24">
        <f t="shared" si="34"/>
        <v>2150000</v>
      </c>
      <c r="K36" s="24">
        <f t="shared" si="13"/>
        <v>889325.6100000001</v>
      </c>
      <c r="L36" s="24">
        <f t="shared" si="4"/>
        <v>170.5436405351266</v>
      </c>
      <c r="M36" s="24">
        <f t="shared" si="5"/>
        <v>-470000</v>
      </c>
      <c r="N36" s="24">
        <f t="shared" si="6"/>
        <v>82.061068702290072</v>
      </c>
      <c r="O36" s="24">
        <f t="shared" si="34"/>
        <v>2200000</v>
      </c>
      <c r="P36" s="24">
        <f t="shared" si="7"/>
        <v>939325.6100000001</v>
      </c>
      <c r="Q36" s="24">
        <f t="shared" si="8"/>
        <v>174.50977171036212</v>
      </c>
      <c r="R36" s="24">
        <f t="shared" si="9"/>
        <v>-420000</v>
      </c>
      <c r="S36" s="24">
        <f t="shared" si="10"/>
        <v>83.969465648854964</v>
      </c>
    </row>
    <row r="37" spans="1:19" ht="31.5" x14ac:dyDescent="0.25">
      <c r="A37" s="11" t="s">
        <v>42</v>
      </c>
      <c r="B37" s="6" t="s">
        <v>43</v>
      </c>
      <c r="C37" s="25">
        <v>1260674.3899999999</v>
      </c>
      <c r="D37" s="25">
        <v>2620000</v>
      </c>
      <c r="E37" s="25">
        <v>2100000</v>
      </c>
      <c r="F37" s="25">
        <f t="shared" si="0"/>
        <v>839325.6100000001</v>
      </c>
      <c r="G37" s="25">
        <f t="shared" si="2"/>
        <v>166.57750935989111</v>
      </c>
      <c r="H37" s="25">
        <f t="shared" si="1"/>
        <v>-520000</v>
      </c>
      <c r="I37" s="25">
        <f t="shared" si="3"/>
        <v>80.152671755725194</v>
      </c>
      <c r="J37" s="25">
        <v>2150000</v>
      </c>
      <c r="K37" s="25">
        <f t="shared" si="13"/>
        <v>889325.6100000001</v>
      </c>
      <c r="L37" s="25">
        <f t="shared" si="4"/>
        <v>170.5436405351266</v>
      </c>
      <c r="M37" s="25">
        <f t="shared" si="5"/>
        <v>-470000</v>
      </c>
      <c r="N37" s="25">
        <f t="shared" si="6"/>
        <v>82.061068702290072</v>
      </c>
      <c r="O37" s="25">
        <v>2200000</v>
      </c>
      <c r="P37" s="25">
        <f t="shared" si="7"/>
        <v>939325.6100000001</v>
      </c>
      <c r="Q37" s="25">
        <f t="shared" si="8"/>
        <v>174.50977171036212</v>
      </c>
      <c r="R37" s="25">
        <f t="shared" si="9"/>
        <v>-420000</v>
      </c>
      <c r="S37" s="25">
        <f t="shared" si="10"/>
        <v>83.969465648854964</v>
      </c>
    </row>
    <row r="38" spans="1:19" ht="47.25" x14ac:dyDescent="0.25">
      <c r="A38" s="12" t="s">
        <v>37</v>
      </c>
      <c r="B38" s="8" t="s">
        <v>38</v>
      </c>
      <c r="C38" s="24">
        <f t="shared" ref="C38:O38" si="35">C39</f>
        <v>12431603.33</v>
      </c>
      <c r="D38" s="24">
        <f t="shared" si="35"/>
        <v>800000</v>
      </c>
      <c r="E38" s="24">
        <f t="shared" si="35"/>
        <v>800000</v>
      </c>
      <c r="F38" s="24">
        <f t="shared" si="0"/>
        <v>-11631603.33</v>
      </c>
      <c r="G38" s="24">
        <f t="shared" si="2"/>
        <v>6.4352117644345714</v>
      </c>
      <c r="H38" s="24">
        <f t="shared" si="1"/>
        <v>0</v>
      </c>
      <c r="I38" s="24">
        <f t="shared" si="3"/>
        <v>100</v>
      </c>
      <c r="J38" s="24">
        <f t="shared" si="35"/>
        <v>800000</v>
      </c>
      <c r="K38" s="24">
        <f t="shared" si="13"/>
        <v>-11631603.33</v>
      </c>
      <c r="L38" s="24">
        <f t="shared" si="4"/>
        <v>6.4352117644345714</v>
      </c>
      <c r="M38" s="24">
        <f t="shared" si="5"/>
        <v>0</v>
      </c>
      <c r="N38" s="24">
        <f t="shared" si="6"/>
        <v>100</v>
      </c>
      <c r="O38" s="24">
        <f t="shared" si="35"/>
        <v>800000</v>
      </c>
      <c r="P38" s="24">
        <f t="shared" si="7"/>
        <v>-11631603.33</v>
      </c>
      <c r="Q38" s="24">
        <f t="shared" si="8"/>
        <v>6.4352117644345714</v>
      </c>
      <c r="R38" s="24">
        <f t="shared" si="9"/>
        <v>0</v>
      </c>
      <c r="S38" s="24">
        <f t="shared" si="10"/>
        <v>100</v>
      </c>
    </row>
    <row r="39" spans="1:19" ht="31.5" x14ac:dyDescent="0.25">
      <c r="A39" s="11" t="s">
        <v>44</v>
      </c>
      <c r="B39" s="6" t="s">
        <v>45</v>
      </c>
      <c r="C39" s="25">
        <v>12431603.33</v>
      </c>
      <c r="D39" s="25">
        <v>800000</v>
      </c>
      <c r="E39" s="25">
        <v>800000</v>
      </c>
      <c r="F39" s="25">
        <f t="shared" si="0"/>
        <v>-11631603.33</v>
      </c>
      <c r="G39" s="25">
        <f t="shared" si="2"/>
        <v>6.4352117644345714</v>
      </c>
      <c r="H39" s="25">
        <f t="shared" si="1"/>
        <v>0</v>
      </c>
      <c r="I39" s="25">
        <f t="shared" si="3"/>
        <v>100</v>
      </c>
      <c r="J39" s="25">
        <v>800000</v>
      </c>
      <c r="K39" s="25">
        <f t="shared" si="13"/>
        <v>-11631603.33</v>
      </c>
      <c r="L39" s="25">
        <f t="shared" si="4"/>
        <v>6.4352117644345714</v>
      </c>
      <c r="M39" s="25">
        <f t="shared" si="5"/>
        <v>0</v>
      </c>
      <c r="N39" s="25">
        <f t="shared" si="6"/>
        <v>100</v>
      </c>
      <c r="O39" s="25">
        <v>800000</v>
      </c>
      <c r="P39" s="25">
        <f t="shared" si="7"/>
        <v>-11631603.33</v>
      </c>
      <c r="Q39" s="25">
        <f t="shared" si="8"/>
        <v>6.4352117644345714</v>
      </c>
      <c r="R39" s="25">
        <f t="shared" si="9"/>
        <v>0</v>
      </c>
      <c r="S39" s="25">
        <f t="shared" si="10"/>
        <v>100</v>
      </c>
    </row>
    <row r="40" spans="1:19" ht="47.25" x14ac:dyDescent="0.25">
      <c r="A40" s="12" t="s">
        <v>39</v>
      </c>
      <c r="B40" s="8" t="s">
        <v>40</v>
      </c>
      <c r="C40" s="24">
        <f>C41+C42+C43</f>
        <v>20362863.949999999</v>
      </c>
      <c r="D40" s="24">
        <f>D41+D42+D43</f>
        <v>48700000</v>
      </c>
      <c r="E40" s="24">
        <f>E41+E42+E43</f>
        <v>45000000</v>
      </c>
      <c r="F40" s="24">
        <f t="shared" si="0"/>
        <v>24637136.050000001</v>
      </c>
      <c r="G40" s="24">
        <f t="shared" si="2"/>
        <v>220.99052525467567</v>
      </c>
      <c r="H40" s="24">
        <f t="shared" si="1"/>
        <v>-3700000</v>
      </c>
      <c r="I40" s="24">
        <f t="shared" si="3"/>
        <v>92.402464065708429</v>
      </c>
      <c r="J40" s="24">
        <f>SUM(J41,J42,J43)</f>
        <v>50000000</v>
      </c>
      <c r="K40" s="24">
        <f t="shared" si="13"/>
        <v>29637136.050000001</v>
      </c>
      <c r="L40" s="24">
        <f t="shared" si="4"/>
        <v>245.54502806075078</v>
      </c>
      <c r="M40" s="24">
        <f t="shared" si="5"/>
        <v>1300000</v>
      </c>
      <c r="N40" s="24">
        <f t="shared" si="6"/>
        <v>102.66940451745378</v>
      </c>
      <c r="O40" s="24">
        <f>SUM(O41,O42,O43)</f>
        <v>50000000</v>
      </c>
      <c r="P40" s="24">
        <f t="shared" si="7"/>
        <v>29637136.050000001</v>
      </c>
      <c r="Q40" s="24">
        <f t="shared" si="8"/>
        <v>245.54502806075078</v>
      </c>
      <c r="R40" s="24">
        <f t="shared" si="9"/>
        <v>1300000</v>
      </c>
      <c r="S40" s="24">
        <f t="shared" si="10"/>
        <v>102.66940451745378</v>
      </c>
    </row>
    <row r="41" spans="1:19" ht="18.75" x14ac:dyDescent="0.25">
      <c r="A41" s="11" t="s">
        <v>47</v>
      </c>
      <c r="B41" s="6" t="s">
        <v>30</v>
      </c>
      <c r="C41" s="25">
        <v>6806153.5999999996</v>
      </c>
      <c r="D41" s="25">
        <v>2500000</v>
      </c>
      <c r="E41" s="25">
        <v>5000000</v>
      </c>
      <c r="F41" s="25">
        <f t="shared" si="0"/>
        <v>-1806153.5999999996</v>
      </c>
      <c r="G41" s="25">
        <f t="shared" si="2"/>
        <v>73.462932132474947</v>
      </c>
      <c r="H41" s="25">
        <f t="shared" si="1"/>
        <v>2500000</v>
      </c>
      <c r="I41" s="25">
        <f t="shared" si="3"/>
        <v>200</v>
      </c>
      <c r="J41" s="25">
        <v>5000000</v>
      </c>
      <c r="K41" s="25">
        <f t="shared" si="13"/>
        <v>-1806153.5999999996</v>
      </c>
      <c r="L41" s="25">
        <f t="shared" si="4"/>
        <v>73.462932132474947</v>
      </c>
      <c r="M41" s="25">
        <f t="shared" si="5"/>
        <v>2500000</v>
      </c>
      <c r="N41" s="25">
        <f t="shared" si="6"/>
        <v>200</v>
      </c>
      <c r="O41" s="25">
        <v>5000000</v>
      </c>
      <c r="P41" s="25">
        <f t="shared" si="7"/>
        <v>-1806153.5999999996</v>
      </c>
      <c r="Q41" s="25">
        <f t="shared" si="8"/>
        <v>73.462932132474947</v>
      </c>
      <c r="R41" s="25">
        <f t="shared" si="9"/>
        <v>2500000</v>
      </c>
      <c r="S41" s="25">
        <f t="shared" si="10"/>
        <v>200</v>
      </c>
    </row>
    <row r="42" spans="1:19" ht="18.75" x14ac:dyDescent="0.25">
      <c r="A42" s="11" t="s">
        <v>46</v>
      </c>
      <c r="B42" s="6" t="s">
        <v>31</v>
      </c>
      <c r="C42" s="25">
        <v>13556710.35</v>
      </c>
      <c r="D42" s="25">
        <v>45000000</v>
      </c>
      <c r="E42" s="25">
        <v>40000000</v>
      </c>
      <c r="F42" s="25">
        <f t="shared" si="0"/>
        <v>26443289.649999999</v>
      </c>
      <c r="G42" s="25">
        <f t="shared" si="2"/>
        <v>295.05683139420324</v>
      </c>
      <c r="H42" s="25">
        <f t="shared" si="1"/>
        <v>-5000000</v>
      </c>
      <c r="I42" s="25">
        <f t="shared" si="3"/>
        <v>88.888888888888886</v>
      </c>
      <c r="J42" s="25">
        <v>45000000</v>
      </c>
      <c r="K42" s="25">
        <f t="shared" si="13"/>
        <v>31443289.649999999</v>
      </c>
      <c r="L42" s="25">
        <f t="shared" si="4"/>
        <v>331.93893531847863</v>
      </c>
      <c r="M42" s="25">
        <f t="shared" si="5"/>
        <v>0</v>
      </c>
      <c r="N42" s="25">
        <f t="shared" si="6"/>
        <v>100</v>
      </c>
      <c r="O42" s="25">
        <v>45000000</v>
      </c>
      <c r="P42" s="25">
        <f t="shared" si="7"/>
        <v>31443289.649999999</v>
      </c>
      <c r="Q42" s="25">
        <f t="shared" si="8"/>
        <v>331.93893531847863</v>
      </c>
      <c r="R42" s="25">
        <f t="shared" si="9"/>
        <v>0</v>
      </c>
      <c r="S42" s="25">
        <f t="shared" si="10"/>
        <v>100</v>
      </c>
    </row>
    <row r="43" spans="1:19" ht="35.25" customHeight="1" x14ac:dyDescent="0.25">
      <c r="A43" s="11" t="s">
        <v>112</v>
      </c>
      <c r="B43" s="30" t="s">
        <v>113</v>
      </c>
      <c r="C43" s="25"/>
      <c r="D43" s="25">
        <v>1200000</v>
      </c>
      <c r="E43" s="25"/>
      <c r="F43" s="25">
        <f t="shared" si="0"/>
        <v>0</v>
      </c>
      <c r="G43" s="25" t="e">
        <f t="shared" si="2"/>
        <v>#DIV/0!</v>
      </c>
      <c r="H43" s="25">
        <f t="shared" si="1"/>
        <v>-1200000</v>
      </c>
      <c r="I43" s="25">
        <f t="shared" si="3"/>
        <v>0</v>
      </c>
      <c r="J43" s="25"/>
      <c r="K43" s="25">
        <f t="shared" si="13"/>
        <v>0</v>
      </c>
      <c r="L43" s="25" t="e">
        <f t="shared" si="4"/>
        <v>#DIV/0!</v>
      </c>
      <c r="M43" s="25">
        <f t="shared" si="5"/>
        <v>-1200000</v>
      </c>
      <c r="N43" s="25">
        <f t="shared" si="6"/>
        <v>0</v>
      </c>
      <c r="O43" s="25"/>
      <c r="P43" s="25">
        <f t="shared" si="7"/>
        <v>0</v>
      </c>
      <c r="Q43" s="25" t="e">
        <f t="shared" si="8"/>
        <v>#DIV/0!</v>
      </c>
      <c r="R43" s="25">
        <f t="shared" si="9"/>
        <v>-1200000</v>
      </c>
      <c r="S43" s="25">
        <f t="shared" si="10"/>
        <v>0</v>
      </c>
    </row>
    <row r="44" spans="1:19" s="4" customFormat="1" ht="31.5" x14ac:dyDescent="0.25">
      <c r="A44" s="12" t="s">
        <v>49</v>
      </c>
      <c r="B44" s="8" t="s">
        <v>50</v>
      </c>
      <c r="C44" s="24">
        <f>C45</f>
        <v>4291585.03</v>
      </c>
      <c r="D44" s="24">
        <f t="shared" ref="D44:O44" si="36">D45</f>
        <v>3800000</v>
      </c>
      <c r="E44" s="24">
        <f t="shared" si="36"/>
        <v>3800000</v>
      </c>
      <c r="F44" s="24">
        <f t="shared" si="0"/>
        <v>-491585.03000000026</v>
      </c>
      <c r="G44" s="24">
        <f t="shared" si="2"/>
        <v>88.545373642521071</v>
      </c>
      <c r="H44" s="24">
        <f t="shared" si="1"/>
        <v>0</v>
      </c>
      <c r="I44" s="24">
        <f t="shared" si="3"/>
        <v>100</v>
      </c>
      <c r="J44" s="24">
        <f t="shared" si="36"/>
        <v>3800000</v>
      </c>
      <c r="K44" s="24">
        <f t="shared" si="13"/>
        <v>-491585.03000000026</v>
      </c>
      <c r="L44" s="24">
        <f t="shared" si="4"/>
        <v>88.545373642521071</v>
      </c>
      <c r="M44" s="24">
        <f t="shared" si="5"/>
        <v>0</v>
      </c>
      <c r="N44" s="24">
        <f t="shared" si="6"/>
        <v>100</v>
      </c>
      <c r="O44" s="24">
        <f t="shared" si="36"/>
        <v>3800000</v>
      </c>
      <c r="P44" s="24">
        <f t="shared" si="7"/>
        <v>-491585.03000000026</v>
      </c>
      <c r="Q44" s="24">
        <f t="shared" si="8"/>
        <v>88.545373642521071</v>
      </c>
      <c r="R44" s="24">
        <f t="shared" si="9"/>
        <v>0</v>
      </c>
      <c r="S44" s="24">
        <f t="shared" si="10"/>
        <v>100</v>
      </c>
    </row>
    <row r="45" spans="1:19" ht="18.75" x14ac:dyDescent="0.25">
      <c r="A45" s="11" t="s">
        <v>53</v>
      </c>
      <c r="B45" s="6" t="s">
        <v>51</v>
      </c>
      <c r="C45" s="25">
        <v>4291585.03</v>
      </c>
      <c r="D45" s="25">
        <v>3800000</v>
      </c>
      <c r="E45" s="25">
        <v>3800000</v>
      </c>
      <c r="F45" s="25">
        <f t="shared" si="0"/>
        <v>-491585.03000000026</v>
      </c>
      <c r="G45" s="25">
        <f t="shared" si="2"/>
        <v>88.545373642521071</v>
      </c>
      <c r="H45" s="25">
        <f t="shared" si="1"/>
        <v>0</v>
      </c>
      <c r="I45" s="25">
        <f t="shared" si="3"/>
        <v>100</v>
      </c>
      <c r="J45" s="25">
        <v>3800000</v>
      </c>
      <c r="K45" s="25">
        <f t="shared" si="13"/>
        <v>-491585.03000000026</v>
      </c>
      <c r="L45" s="25">
        <f t="shared" si="4"/>
        <v>88.545373642521071</v>
      </c>
      <c r="M45" s="25">
        <f t="shared" si="5"/>
        <v>0</v>
      </c>
      <c r="N45" s="25">
        <f t="shared" si="6"/>
        <v>100</v>
      </c>
      <c r="O45" s="25">
        <v>3800000</v>
      </c>
      <c r="P45" s="25">
        <f t="shared" si="7"/>
        <v>-491585.03000000026</v>
      </c>
      <c r="Q45" s="25">
        <f t="shared" si="8"/>
        <v>88.545373642521071</v>
      </c>
      <c r="R45" s="25">
        <f t="shared" si="9"/>
        <v>0</v>
      </c>
      <c r="S45" s="25">
        <f t="shared" si="10"/>
        <v>100</v>
      </c>
    </row>
    <row r="46" spans="1:19" s="4" customFormat="1" ht="18.75" x14ac:dyDescent="0.25">
      <c r="A46" s="12"/>
      <c r="B46" s="5" t="s">
        <v>52</v>
      </c>
      <c r="C46" s="24">
        <v>8800.4599999999991</v>
      </c>
      <c r="D46" s="24"/>
      <c r="E46" s="24"/>
      <c r="F46" s="24">
        <f t="shared" si="0"/>
        <v>-8800.4599999999991</v>
      </c>
      <c r="G46" s="24">
        <f t="shared" si="2"/>
        <v>0</v>
      </c>
      <c r="H46" s="24">
        <f t="shared" si="1"/>
        <v>0</v>
      </c>
      <c r="I46" s="24">
        <v>0</v>
      </c>
      <c r="J46" s="24">
        <v>0</v>
      </c>
      <c r="K46" s="24">
        <f t="shared" si="13"/>
        <v>-8800.4599999999991</v>
      </c>
      <c r="L46" s="24">
        <f t="shared" si="4"/>
        <v>0</v>
      </c>
      <c r="M46" s="24">
        <f t="shared" si="5"/>
        <v>0</v>
      </c>
      <c r="N46" s="24">
        <v>0</v>
      </c>
      <c r="O46" s="24">
        <v>0</v>
      </c>
      <c r="P46" s="24">
        <f t="shared" si="7"/>
        <v>-8800.4599999999991</v>
      </c>
      <c r="Q46" s="24">
        <f t="shared" si="8"/>
        <v>0</v>
      </c>
      <c r="R46" s="24">
        <f t="shared" si="9"/>
        <v>0</v>
      </c>
      <c r="S46" s="24">
        <v>0</v>
      </c>
    </row>
    <row r="47" spans="1:19" ht="18.75" hidden="1" customHeight="1" x14ac:dyDescent="0.25">
      <c r="A47" s="2"/>
      <c r="B47" s="6"/>
      <c r="C47" s="25"/>
      <c r="D47" s="25"/>
      <c r="E47" s="25"/>
      <c r="F47" s="25">
        <f t="shared" si="0"/>
        <v>0</v>
      </c>
      <c r="G47" s="25" t="e">
        <f t="shared" si="2"/>
        <v>#DIV/0!</v>
      </c>
      <c r="H47" s="25">
        <f t="shared" si="1"/>
        <v>0</v>
      </c>
      <c r="I47" s="25" t="e">
        <f t="shared" si="3"/>
        <v>#DIV/0!</v>
      </c>
      <c r="J47" s="25"/>
      <c r="K47" s="25">
        <f t="shared" si="13"/>
        <v>0</v>
      </c>
      <c r="L47" s="25" t="e">
        <f t="shared" si="4"/>
        <v>#DIV/0!</v>
      </c>
      <c r="M47" s="25">
        <f t="shared" si="5"/>
        <v>0</v>
      </c>
      <c r="N47" s="25" t="e">
        <f t="shared" si="6"/>
        <v>#DIV/0!</v>
      </c>
      <c r="O47" s="25"/>
      <c r="P47" s="25">
        <f t="shared" si="7"/>
        <v>0</v>
      </c>
      <c r="Q47" s="25" t="e">
        <f t="shared" si="8"/>
        <v>#DIV/0!</v>
      </c>
      <c r="R47" s="25">
        <f t="shared" si="9"/>
        <v>0</v>
      </c>
      <c r="S47" s="25" t="e">
        <f t="shared" si="10"/>
        <v>#DIV/0!</v>
      </c>
    </row>
    <row r="48" spans="1:19" ht="18.75" hidden="1" customHeight="1" x14ac:dyDescent="0.25">
      <c r="A48" s="2"/>
      <c r="B48" s="6"/>
      <c r="C48" s="25"/>
      <c r="D48" s="25"/>
      <c r="E48" s="25"/>
      <c r="F48" s="25">
        <f t="shared" si="0"/>
        <v>0</v>
      </c>
      <c r="G48" s="25" t="e">
        <f t="shared" si="2"/>
        <v>#DIV/0!</v>
      </c>
      <c r="H48" s="25">
        <f t="shared" si="1"/>
        <v>0</v>
      </c>
      <c r="I48" s="25" t="e">
        <f t="shared" si="3"/>
        <v>#DIV/0!</v>
      </c>
      <c r="J48" s="25"/>
      <c r="K48" s="25">
        <f t="shared" si="13"/>
        <v>0</v>
      </c>
      <c r="L48" s="25" t="e">
        <f t="shared" si="4"/>
        <v>#DIV/0!</v>
      </c>
      <c r="M48" s="25">
        <f t="shared" si="5"/>
        <v>0</v>
      </c>
      <c r="N48" s="25" t="e">
        <f t="shared" si="6"/>
        <v>#DIV/0!</v>
      </c>
      <c r="O48" s="25"/>
      <c r="P48" s="25">
        <f t="shared" si="7"/>
        <v>0</v>
      </c>
      <c r="Q48" s="25" t="e">
        <f t="shared" si="8"/>
        <v>#DIV/0!</v>
      </c>
      <c r="R48" s="25">
        <f t="shared" si="9"/>
        <v>0</v>
      </c>
      <c r="S48" s="25" t="e">
        <f t="shared" si="10"/>
        <v>#DIV/0!</v>
      </c>
    </row>
    <row r="49" spans="1:19" s="4" customFormat="1" ht="18.75" x14ac:dyDescent="0.25">
      <c r="A49" s="18" t="s">
        <v>15</v>
      </c>
      <c r="B49" s="19" t="s">
        <v>16</v>
      </c>
      <c r="C49" s="26">
        <f>C50+C55+C56+C57</f>
        <v>513843761.78000003</v>
      </c>
      <c r="D49" s="26">
        <f>D50+D55+D56+D57</f>
        <v>757936590.21000004</v>
      </c>
      <c r="E49" s="26">
        <f>E50+E55+E56+E57</f>
        <v>729099366.03999996</v>
      </c>
      <c r="F49" s="26">
        <f t="shared" si="0"/>
        <v>215255604.25999993</v>
      </c>
      <c r="G49" s="26">
        <f t="shared" si="2"/>
        <v>141.8912557222327</v>
      </c>
      <c r="H49" s="26">
        <f t="shared" si="1"/>
        <v>-28837224.170000076</v>
      </c>
      <c r="I49" s="26">
        <f t="shared" si="3"/>
        <v>96.195298585332822</v>
      </c>
      <c r="J49" s="26">
        <f>J50+J55+J56+J57</f>
        <v>538714582.22000003</v>
      </c>
      <c r="K49" s="26">
        <f t="shared" si="13"/>
        <v>24870820.439999998</v>
      </c>
      <c r="L49" s="26">
        <f t="shared" si="4"/>
        <v>104.84015225831394</v>
      </c>
      <c r="M49" s="26">
        <f t="shared" si="5"/>
        <v>-219222007.99000001</v>
      </c>
      <c r="N49" s="26">
        <f t="shared" si="6"/>
        <v>71.076471195399009</v>
      </c>
      <c r="O49" s="26">
        <f>O50+O55+O56+O57</f>
        <v>589061197.25</v>
      </c>
      <c r="P49" s="26">
        <f t="shared" si="7"/>
        <v>75217435.469999969</v>
      </c>
      <c r="Q49" s="26">
        <f t="shared" si="8"/>
        <v>114.63819181329362</v>
      </c>
      <c r="R49" s="26">
        <f t="shared" si="9"/>
        <v>-168875392.96000004</v>
      </c>
      <c r="S49" s="26">
        <f t="shared" si="10"/>
        <v>77.719060520193366</v>
      </c>
    </row>
    <row r="50" spans="1:19" s="4" customFormat="1" ht="47.25" x14ac:dyDescent="0.25">
      <c r="A50" s="7" t="s">
        <v>17</v>
      </c>
      <c r="B50" s="8" t="s">
        <v>65</v>
      </c>
      <c r="C50" s="24">
        <f>C51+C52+C53+C54</f>
        <v>532701983.43000001</v>
      </c>
      <c r="D50" s="24">
        <f>D51+D52+D53+D54</f>
        <v>758885136.33000004</v>
      </c>
      <c r="E50" s="24">
        <f t="shared" ref="E50" si="37">E51+E52+E53+E54</f>
        <v>729099366.03999996</v>
      </c>
      <c r="F50" s="24">
        <f t="shared" si="0"/>
        <v>196397382.60999995</v>
      </c>
      <c r="G50" s="24">
        <f t="shared" si="2"/>
        <v>136.8681530610084</v>
      </c>
      <c r="H50" s="24">
        <f t="shared" si="1"/>
        <v>-29785770.290000081</v>
      </c>
      <c r="I50" s="24">
        <f t="shared" si="3"/>
        <v>96.075062105703466</v>
      </c>
      <c r="J50" s="24">
        <f t="shared" ref="J50" si="38">J51+J52+J53+J54</f>
        <v>538714582.22000003</v>
      </c>
      <c r="K50" s="24">
        <f t="shared" si="13"/>
        <v>6012598.7900000215</v>
      </c>
      <c r="L50" s="24">
        <f t="shared" si="4"/>
        <v>101.12869840492908</v>
      </c>
      <c r="M50" s="24">
        <f t="shared" si="5"/>
        <v>-220170554.11000001</v>
      </c>
      <c r="N50" s="24">
        <f t="shared" si="6"/>
        <v>70.987631254084917</v>
      </c>
      <c r="O50" s="24">
        <f t="shared" ref="O50" si="39">O51+O52+O53+O54</f>
        <v>589061197.25</v>
      </c>
      <c r="P50" s="24">
        <f t="shared" si="7"/>
        <v>56359213.819999993</v>
      </c>
      <c r="Q50" s="24">
        <f t="shared" si="8"/>
        <v>110.57987684917376</v>
      </c>
      <c r="R50" s="24">
        <f t="shared" si="9"/>
        <v>-169823939.08000004</v>
      </c>
      <c r="S50" s="24">
        <f t="shared" si="10"/>
        <v>77.621917870038189</v>
      </c>
    </row>
    <row r="51" spans="1:19" ht="18.75" x14ac:dyDescent="0.25">
      <c r="A51" s="2" t="s">
        <v>55</v>
      </c>
      <c r="B51" s="6" t="s">
        <v>56</v>
      </c>
      <c r="C51" s="25">
        <v>7052215.6200000001</v>
      </c>
      <c r="D51" s="25">
        <v>69504141.540000007</v>
      </c>
      <c r="E51" s="25">
        <v>48852000</v>
      </c>
      <c r="F51" s="25">
        <f t="shared" si="0"/>
        <v>41799784.380000003</v>
      </c>
      <c r="G51" s="25">
        <f t="shared" si="2"/>
        <v>692.7184679585846</v>
      </c>
      <c r="H51" s="25">
        <f t="shared" si="1"/>
        <v>-20652141.540000007</v>
      </c>
      <c r="I51" s="25">
        <f t="shared" si="3"/>
        <v>70.28645907652195</v>
      </c>
      <c r="J51" s="25">
        <v>0</v>
      </c>
      <c r="K51" s="25">
        <f t="shared" si="13"/>
        <v>-7052215.6200000001</v>
      </c>
      <c r="L51" s="25">
        <f t="shared" si="4"/>
        <v>0</v>
      </c>
      <c r="M51" s="25">
        <f t="shared" si="5"/>
        <v>-69504141.540000007</v>
      </c>
      <c r="N51" s="25">
        <f t="shared" si="6"/>
        <v>0</v>
      </c>
      <c r="O51" s="25">
        <v>0</v>
      </c>
      <c r="P51" s="25">
        <f t="shared" si="7"/>
        <v>-7052215.6200000001</v>
      </c>
      <c r="Q51" s="25">
        <f t="shared" si="8"/>
        <v>0</v>
      </c>
      <c r="R51" s="25">
        <f t="shared" si="9"/>
        <v>-69504141.540000007</v>
      </c>
      <c r="S51" s="25">
        <f t="shared" si="10"/>
        <v>0</v>
      </c>
    </row>
    <row r="52" spans="1:19" ht="18.75" x14ac:dyDescent="0.25">
      <c r="A52" s="2" t="s">
        <v>57</v>
      </c>
      <c r="B52" s="6" t="s">
        <v>58</v>
      </c>
      <c r="C52" s="25">
        <v>110382505.04000001</v>
      </c>
      <c r="D52" s="25">
        <v>224941525</v>
      </c>
      <c r="E52" s="25">
        <v>173229071.84999999</v>
      </c>
      <c r="F52" s="25">
        <f t="shared" si="0"/>
        <v>62846566.809999987</v>
      </c>
      <c r="G52" s="25">
        <f t="shared" si="2"/>
        <v>156.93526051725851</v>
      </c>
      <c r="H52" s="25">
        <f t="shared" si="1"/>
        <v>-51712453.150000006</v>
      </c>
      <c r="I52" s="25">
        <f t="shared" si="3"/>
        <v>77.010712828589561</v>
      </c>
      <c r="J52" s="25">
        <v>46274577.850000001</v>
      </c>
      <c r="K52" s="25">
        <f t="shared" si="13"/>
        <v>-64107927.190000005</v>
      </c>
      <c r="L52" s="25">
        <f t="shared" si="4"/>
        <v>41.922021821511649</v>
      </c>
      <c r="M52" s="25">
        <f t="shared" si="5"/>
        <v>-178666947.15000001</v>
      </c>
      <c r="N52" s="25">
        <f t="shared" si="6"/>
        <v>20.57182543329872</v>
      </c>
      <c r="O52" s="25">
        <v>64970940.609999999</v>
      </c>
      <c r="P52" s="25">
        <f t="shared" si="7"/>
        <v>-45411564.430000007</v>
      </c>
      <c r="Q52" s="25">
        <f t="shared" si="8"/>
        <v>58.859817129948325</v>
      </c>
      <c r="R52" s="25">
        <f t="shared" si="9"/>
        <v>-159970584.38999999</v>
      </c>
      <c r="S52" s="25">
        <f t="shared" si="10"/>
        <v>28.883480099994873</v>
      </c>
    </row>
    <row r="53" spans="1:19" ht="18.75" x14ac:dyDescent="0.25">
      <c r="A53" s="2" t="s">
        <v>59</v>
      </c>
      <c r="B53" s="6" t="s">
        <v>60</v>
      </c>
      <c r="C53" s="25">
        <v>394388189.94999999</v>
      </c>
      <c r="D53" s="25">
        <v>441327448.14999998</v>
      </c>
      <c r="E53" s="25">
        <v>480650019.79000002</v>
      </c>
      <c r="F53" s="25">
        <f t="shared" si="0"/>
        <v>86261829.840000033</v>
      </c>
      <c r="G53" s="25">
        <f t="shared" si="2"/>
        <v>121.87231566212371</v>
      </c>
      <c r="H53" s="25">
        <f t="shared" si="1"/>
        <v>39322571.640000045</v>
      </c>
      <c r="I53" s="25">
        <f t="shared" si="3"/>
        <v>108.91006707260931</v>
      </c>
      <c r="J53" s="25">
        <v>466071729.97000003</v>
      </c>
      <c r="K53" s="25">
        <f t="shared" si="13"/>
        <v>71683540.020000041</v>
      </c>
      <c r="L53" s="25">
        <f t="shared" si="4"/>
        <v>118.17588402662058</v>
      </c>
      <c r="M53" s="25">
        <f t="shared" si="5"/>
        <v>24744281.820000052</v>
      </c>
      <c r="N53" s="25">
        <f t="shared" si="6"/>
        <v>105.60678514869754</v>
      </c>
      <c r="O53" s="25">
        <v>497721982.24000001</v>
      </c>
      <c r="P53" s="25">
        <f t="shared" si="7"/>
        <v>103333792.29000002</v>
      </c>
      <c r="Q53" s="25">
        <f t="shared" si="8"/>
        <v>126.20103616771601</v>
      </c>
      <c r="R53" s="25">
        <f t="shared" si="9"/>
        <v>56394534.090000033</v>
      </c>
      <c r="S53" s="25">
        <f t="shared" si="10"/>
        <v>112.77838809401051</v>
      </c>
    </row>
    <row r="54" spans="1:19" ht="18.75" x14ac:dyDescent="0.25">
      <c r="A54" s="2" t="s">
        <v>61</v>
      </c>
      <c r="B54" s="6" t="s">
        <v>18</v>
      </c>
      <c r="C54" s="25">
        <v>20879072.82</v>
      </c>
      <c r="D54" s="25">
        <v>23112021.640000001</v>
      </c>
      <c r="E54" s="25">
        <v>26368274.399999999</v>
      </c>
      <c r="F54" s="25">
        <f t="shared" si="0"/>
        <v>5489201.5799999982</v>
      </c>
      <c r="G54" s="25">
        <f t="shared" si="2"/>
        <v>126.29044702953432</v>
      </c>
      <c r="H54" s="25">
        <f t="shared" si="1"/>
        <v>3256252.7599999979</v>
      </c>
      <c r="I54" s="25">
        <f t="shared" si="3"/>
        <v>114.08900013473679</v>
      </c>
      <c r="J54" s="25">
        <v>26368274.399999999</v>
      </c>
      <c r="K54" s="25">
        <f t="shared" si="13"/>
        <v>5489201.5799999982</v>
      </c>
      <c r="L54" s="25">
        <f t="shared" si="4"/>
        <v>126.29044702953432</v>
      </c>
      <c r="M54" s="25">
        <f t="shared" si="5"/>
        <v>3256252.7599999979</v>
      </c>
      <c r="N54" s="25">
        <f t="shared" si="6"/>
        <v>114.08900013473679</v>
      </c>
      <c r="O54" s="25">
        <v>26368274.399999999</v>
      </c>
      <c r="P54" s="25">
        <f t="shared" si="7"/>
        <v>5489201.5799999982</v>
      </c>
      <c r="Q54" s="25">
        <f t="shared" si="8"/>
        <v>126.29044702953432</v>
      </c>
      <c r="R54" s="25">
        <f t="shared" si="9"/>
        <v>3256252.7599999979</v>
      </c>
      <c r="S54" s="25">
        <f t="shared" si="10"/>
        <v>114.08900013473679</v>
      </c>
    </row>
    <row r="55" spans="1:19" ht="43.5" customHeight="1" x14ac:dyDescent="0.25">
      <c r="A55" s="7" t="s">
        <v>62</v>
      </c>
      <c r="B55" s="31" t="s">
        <v>63</v>
      </c>
      <c r="C55" s="24"/>
      <c r="D55" s="24"/>
      <c r="E55" s="24"/>
      <c r="F55" s="24">
        <f t="shared" si="0"/>
        <v>0</v>
      </c>
      <c r="G55" s="24">
        <v>0</v>
      </c>
      <c r="H55" s="24">
        <f t="shared" si="1"/>
        <v>0</v>
      </c>
      <c r="I55" s="24">
        <v>0</v>
      </c>
      <c r="J55" s="24">
        <v>0</v>
      </c>
      <c r="K55" s="24">
        <f t="shared" si="13"/>
        <v>0</v>
      </c>
      <c r="L55" s="24">
        <v>0</v>
      </c>
      <c r="M55" s="24">
        <f t="shared" si="5"/>
        <v>0</v>
      </c>
      <c r="N55" s="24">
        <v>0</v>
      </c>
      <c r="O55" s="24">
        <v>0</v>
      </c>
      <c r="P55" s="24">
        <f t="shared" si="7"/>
        <v>0</v>
      </c>
      <c r="Q55" s="24">
        <v>0</v>
      </c>
      <c r="R55" s="24">
        <f t="shared" si="9"/>
        <v>0</v>
      </c>
      <c r="S55" s="24">
        <v>0</v>
      </c>
    </row>
    <row r="56" spans="1:19" ht="51" customHeight="1" x14ac:dyDescent="0.25">
      <c r="A56" s="7" t="s">
        <v>93</v>
      </c>
      <c r="B56" s="31" t="s">
        <v>94</v>
      </c>
      <c r="C56" s="24"/>
      <c r="D56" s="24"/>
      <c r="E56" s="24"/>
      <c r="F56" s="24">
        <f t="shared" si="0"/>
        <v>0</v>
      </c>
      <c r="G56" s="24" t="e">
        <f t="shared" si="2"/>
        <v>#DIV/0!</v>
      </c>
      <c r="H56" s="24">
        <f t="shared" si="1"/>
        <v>0</v>
      </c>
      <c r="I56" s="24">
        <v>0</v>
      </c>
      <c r="J56" s="24">
        <v>0</v>
      </c>
      <c r="K56" s="24">
        <f t="shared" si="13"/>
        <v>0</v>
      </c>
      <c r="L56" s="24" t="e">
        <f t="shared" si="4"/>
        <v>#DIV/0!</v>
      </c>
      <c r="M56" s="24">
        <f t="shared" si="5"/>
        <v>0</v>
      </c>
      <c r="N56" s="24">
        <v>0</v>
      </c>
      <c r="O56" s="24">
        <v>0</v>
      </c>
      <c r="P56" s="24">
        <f t="shared" si="7"/>
        <v>0</v>
      </c>
      <c r="Q56" s="24" t="e">
        <f t="shared" si="8"/>
        <v>#DIV/0!</v>
      </c>
      <c r="R56" s="24">
        <f t="shared" si="9"/>
        <v>0</v>
      </c>
      <c r="S56" s="24">
        <v>0</v>
      </c>
    </row>
    <row r="57" spans="1:19" ht="39" x14ac:dyDescent="0.25">
      <c r="A57" s="7" t="s">
        <v>66</v>
      </c>
      <c r="B57" s="17" t="s">
        <v>67</v>
      </c>
      <c r="C57" s="24">
        <v>-18858221.649999999</v>
      </c>
      <c r="D57" s="24">
        <v>-948546.12</v>
      </c>
      <c r="E57" s="24"/>
      <c r="F57" s="24">
        <f>E57-C57</f>
        <v>18858221.649999999</v>
      </c>
      <c r="G57" s="24">
        <f t="shared" si="2"/>
        <v>0</v>
      </c>
      <c r="H57" s="24">
        <f>E57-D57</f>
        <v>948546.12</v>
      </c>
      <c r="I57" s="24">
        <f t="shared" si="3"/>
        <v>0</v>
      </c>
      <c r="J57" s="24">
        <v>0</v>
      </c>
      <c r="K57" s="24">
        <f t="shared" si="13"/>
        <v>18858221.649999999</v>
      </c>
      <c r="L57" s="24">
        <f t="shared" si="4"/>
        <v>0</v>
      </c>
      <c r="M57" s="24">
        <f t="shared" si="5"/>
        <v>948546.12</v>
      </c>
      <c r="N57" s="24">
        <f t="shared" si="6"/>
        <v>0</v>
      </c>
      <c r="O57" s="24">
        <v>0</v>
      </c>
      <c r="P57" s="24">
        <f t="shared" si="7"/>
        <v>18858221.649999999</v>
      </c>
      <c r="Q57" s="24">
        <f t="shared" si="8"/>
        <v>0</v>
      </c>
      <c r="R57" s="24">
        <f t="shared" si="9"/>
        <v>948546.12</v>
      </c>
      <c r="S57" s="24">
        <f t="shared" si="10"/>
        <v>0</v>
      </c>
    </row>
    <row r="58" spans="1:19" s="4" customFormat="1" ht="26.25" customHeight="1" x14ac:dyDescent="0.25">
      <c r="A58" s="33" t="s">
        <v>19</v>
      </c>
      <c r="B58" s="34"/>
      <c r="C58" s="27">
        <f>C6+C49</f>
        <v>1102230110.25</v>
      </c>
      <c r="D58" s="27">
        <f>D6+D49</f>
        <v>1516389590.21</v>
      </c>
      <c r="E58" s="27">
        <f>E6+E49</f>
        <v>1468980366.04</v>
      </c>
      <c r="F58" s="27">
        <f>E58-C58</f>
        <v>366750255.78999996</v>
      </c>
      <c r="G58" s="27">
        <f t="shared" si="2"/>
        <v>133.27347460203353</v>
      </c>
      <c r="H58" s="27">
        <f>E58-D58</f>
        <v>-47409224.170000076</v>
      </c>
      <c r="I58" s="27">
        <f t="shared" si="3"/>
        <v>96.873545922757586</v>
      </c>
      <c r="J58" s="27">
        <f>J6+J49</f>
        <v>1298283582.22</v>
      </c>
      <c r="K58" s="27">
        <f t="shared" si="13"/>
        <v>196053471.97000003</v>
      </c>
      <c r="L58" s="27">
        <f t="shared" si="4"/>
        <v>117.78698205999223</v>
      </c>
      <c r="M58" s="27">
        <f t="shared" si="5"/>
        <v>-218106007.99000001</v>
      </c>
      <c r="N58" s="27">
        <f t="shared" si="6"/>
        <v>85.616756445828983</v>
      </c>
      <c r="O58" s="27">
        <f>O6+O49</f>
        <v>1369555197.25</v>
      </c>
      <c r="P58" s="27">
        <f t="shared" si="7"/>
        <v>267325087</v>
      </c>
      <c r="Q58" s="27">
        <f t="shared" si="8"/>
        <v>124.25311053599934</v>
      </c>
      <c r="R58" s="27">
        <f t="shared" si="9"/>
        <v>-146834392.96000004</v>
      </c>
      <c r="S58" s="27">
        <f t="shared" si="10"/>
        <v>90.316842458693912</v>
      </c>
    </row>
    <row r="60" spans="1:19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</row>
    <row r="61" spans="1:19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</row>
    <row r="62" spans="1:19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</row>
    <row r="63" spans="1:19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</row>
    <row r="64" spans="1:19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</row>
  </sheetData>
  <mergeCells count="20">
    <mergeCell ref="A64:S64"/>
    <mergeCell ref="R4:S4"/>
    <mergeCell ref="A4:A5"/>
    <mergeCell ref="B4:B5"/>
    <mergeCell ref="C4:C5"/>
    <mergeCell ref="H4:I4"/>
    <mergeCell ref="J4:J5"/>
    <mergeCell ref="K4:L4"/>
    <mergeCell ref="M4:N4"/>
    <mergeCell ref="O4:O5"/>
    <mergeCell ref="P4:Q4"/>
    <mergeCell ref="A1:S1"/>
    <mergeCell ref="A60:S60"/>
    <mergeCell ref="A61:S61"/>
    <mergeCell ref="A62:S62"/>
    <mergeCell ref="A63:S63"/>
    <mergeCell ref="A58:B58"/>
    <mergeCell ref="D4:D5"/>
    <mergeCell ref="E4:E5"/>
    <mergeCell ref="F4:G4"/>
  </mergeCells>
  <pageMargins left="0.23622047244094491" right="3.937007874015748E-2" top="0.74803149606299213" bottom="0.55118110236220474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2023-11-03T03:00:01Z</dcterms:modified>
</cp:coreProperties>
</file>