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B971F11-D391-4BBA-BDF5-0686C7F41019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Area" localSheetId="0">Лист1!$A$1:$S$59</definedName>
  </definedNames>
  <calcPr calcId="191029"/>
</workbook>
</file>

<file path=xl/calcChain.xml><?xml version="1.0" encoding="utf-8"?>
<calcChain xmlns="http://schemas.openxmlformats.org/spreadsheetml/2006/main">
  <c r="D7" i="1" l="1"/>
  <c r="C7" i="1"/>
  <c r="O17" i="1"/>
  <c r="J17" i="1"/>
  <c r="E17" i="1"/>
  <c r="D17" i="1"/>
  <c r="C17" i="1"/>
  <c r="S18" i="1"/>
  <c r="R18" i="1"/>
  <c r="Q18" i="1"/>
  <c r="P18" i="1"/>
  <c r="N18" i="1"/>
  <c r="M18" i="1"/>
  <c r="L18" i="1"/>
  <c r="K18" i="1"/>
  <c r="I18" i="1"/>
  <c r="H18" i="1"/>
  <c r="G18" i="1"/>
  <c r="F18" i="1"/>
  <c r="C33" i="1"/>
  <c r="K15" i="1" l="1"/>
  <c r="L15" i="1"/>
  <c r="P15" i="1"/>
  <c r="Q15" i="1"/>
  <c r="O9" i="1"/>
  <c r="O33" i="1"/>
  <c r="J33" i="1"/>
  <c r="O41" i="1"/>
  <c r="J41" i="1"/>
  <c r="E41" i="1"/>
  <c r="E33" i="1"/>
  <c r="D33" i="1"/>
  <c r="D41" i="1"/>
  <c r="C41" i="1"/>
  <c r="S43" i="1"/>
  <c r="R43" i="1"/>
  <c r="Q43" i="1"/>
  <c r="P43" i="1"/>
  <c r="M43" i="1"/>
  <c r="N43" i="1"/>
  <c r="L43" i="1"/>
  <c r="K43" i="1"/>
  <c r="I43" i="1"/>
  <c r="H43" i="1"/>
  <c r="G43" i="1"/>
  <c r="F43" i="1"/>
  <c r="S35" i="1"/>
  <c r="R35" i="1"/>
  <c r="Q35" i="1"/>
  <c r="P35" i="1"/>
  <c r="N35" i="1"/>
  <c r="M35" i="1"/>
  <c r="L35" i="1"/>
  <c r="K35" i="1"/>
  <c r="I35" i="1"/>
  <c r="H35" i="1"/>
  <c r="G35" i="1"/>
  <c r="F35" i="1"/>
  <c r="J9" i="1"/>
  <c r="E9" i="1"/>
  <c r="D9" i="1"/>
  <c r="H15" i="1"/>
  <c r="I15" i="1"/>
  <c r="M15" i="1"/>
  <c r="N15" i="1"/>
  <c r="R15" i="1"/>
  <c r="S15" i="1"/>
  <c r="C9" i="1"/>
  <c r="G15" i="1"/>
  <c r="F15" i="1"/>
  <c r="S14" i="1"/>
  <c r="R14" i="1"/>
  <c r="Q14" i="1"/>
  <c r="P14" i="1"/>
  <c r="N14" i="1"/>
  <c r="M14" i="1"/>
  <c r="L14" i="1"/>
  <c r="K14" i="1"/>
  <c r="I14" i="1"/>
  <c r="H14" i="1"/>
  <c r="G14" i="1"/>
  <c r="F14" i="1"/>
  <c r="S58" i="1"/>
  <c r="S55" i="1"/>
  <c r="S54" i="1"/>
  <c r="S53" i="1"/>
  <c r="S52" i="1"/>
  <c r="S49" i="1"/>
  <c r="S48" i="1"/>
  <c r="S46" i="1"/>
  <c r="S44" i="1"/>
  <c r="S42" i="1"/>
  <c r="S40" i="1"/>
  <c r="S38" i="1"/>
  <c r="S36" i="1"/>
  <c r="S34" i="1"/>
  <c r="S31" i="1"/>
  <c r="S24" i="1"/>
  <c r="S23" i="1"/>
  <c r="S21" i="1"/>
  <c r="S19" i="1"/>
  <c r="S16" i="1"/>
  <c r="S13" i="1"/>
  <c r="S12" i="1"/>
  <c r="S11" i="1"/>
  <c r="S10" i="1"/>
  <c r="Q58" i="1"/>
  <c r="Q57" i="1"/>
  <c r="Q55" i="1"/>
  <c r="Q54" i="1"/>
  <c r="Q53" i="1"/>
  <c r="Q52" i="1"/>
  <c r="Q49" i="1"/>
  <c r="Q48" i="1"/>
  <c r="Q47" i="1"/>
  <c r="Q46" i="1"/>
  <c r="Q44" i="1"/>
  <c r="Q42" i="1"/>
  <c r="Q40" i="1"/>
  <c r="Q38" i="1"/>
  <c r="Q36" i="1"/>
  <c r="Q34" i="1"/>
  <c r="Q31" i="1"/>
  <c r="Q24" i="1"/>
  <c r="Q23" i="1"/>
  <c r="Q22" i="1"/>
  <c r="Q21" i="1"/>
  <c r="Q19" i="1"/>
  <c r="Q16" i="1"/>
  <c r="Q13" i="1"/>
  <c r="Q12" i="1"/>
  <c r="Q11" i="1"/>
  <c r="Q10" i="1"/>
  <c r="N58" i="1"/>
  <c r="N55" i="1"/>
  <c r="N54" i="1"/>
  <c r="N53" i="1"/>
  <c r="N52" i="1"/>
  <c r="N49" i="1"/>
  <c r="N48" i="1"/>
  <c r="N46" i="1"/>
  <c r="N44" i="1"/>
  <c r="N42" i="1"/>
  <c r="N40" i="1"/>
  <c r="N38" i="1"/>
  <c r="N36" i="1"/>
  <c r="N34" i="1"/>
  <c r="N31" i="1"/>
  <c r="N24" i="1"/>
  <c r="N23" i="1"/>
  <c r="N21" i="1"/>
  <c r="N19" i="1"/>
  <c r="N16" i="1"/>
  <c r="N13" i="1"/>
  <c r="N12" i="1"/>
  <c r="N11" i="1"/>
  <c r="N10" i="1"/>
  <c r="L58" i="1"/>
  <c r="L57" i="1"/>
  <c r="L55" i="1"/>
  <c r="L54" i="1"/>
  <c r="L53" i="1"/>
  <c r="L52" i="1"/>
  <c r="L49" i="1"/>
  <c r="L48" i="1"/>
  <c r="L47" i="1"/>
  <c r="L46" i="1"/>
  <c r="L44" i="1"/>
  <c r="L42" i="1"/>
  <c r="L40" i="1"/>
  <c r="L38" i="1"/>
  <c r="L36" i="1"/>
  <c r="L34" i="1"/>
  <c r="L31" i="1"/>
  <c r="L24" i="1"/>
  <c r="L23" i="1"/>
  <c r="L22" i="1"/>
  <c r="L21" i="1"/>
  <c r="L19" i="1"/>
  <c r="L16" i="1"/>
  <c r="L13" i="1"/>
  <c r="L12" i="1"/>
  <c r="L11" i="1"/>
  <c r="L10" i="1"/>
  <c r="I58" i="1"/>
  <c r="I55" i="1"/>
  <c r="I54" i="1"/>
  <c r="I53" i="1"/>
  <c r="I52" i="1"/>
  <c r="I49" i="1"/>
  <c r="I48" i="1"/>
  <c r="I46" i="1"/>
  <c r="I44" i="1"/>
  <c r="I42" i="1"/>
  <c r="I40" i="1"/>
  <c r="I38" i="1"/>
  <c r="I36" i="1"/>
  <c r="I34" i="1"/>
  <c r="I31" i="1"/>
  <c r="I24" i="1"/>
  <c r="I23" i="1"/>
  <c r="I21" i="1"/>
  <c r="I19" i="1"/>
  <c r="I16" i="1"/>
  <c r="I13" i="1"/>
  <c r="I12" i="1"/>
  <c r="I11" i="1"/>
  <c r="I10" i="1"/>
  <c r="F57" i="1"/>
  <c r="H57" i="1"/>
  <c r="G58" i="1"/>
  <c r="G57" i="1"/>
  <c r="G55" i="1"/>
  <c r="G54" i="1"/>
  <c r="G53" i="1"/>
  <c r="G52" i="1"/>
  <c r="G49" i="1"/>
  <c r="G48" i="1"/>
  <c r="G47" i="1"/>
  <c r="G46" i="1"/>
  <c r="G44" i="1"/>
  <c r="G42" i="1"/>
  <c r="G40" i="1"/>
  <c r="G38" i="1"/>
  <c r="G36" i="1"/>
  <c r="G34" i="1"/>
  <c r="G31" i="1"/>
  <c r="G24" i="1"/>
  <c r="G23" i="1"/>
  <c r="G22" i="1"/>
  <c r="G21" i="1"/>
  <c r="G19" i="1"/>
  <c r="G16" i="1"/>
  <c r="G13" i="1"/>
  <c r="G12" i="1"/>
  <c r="G11" i="1"/>
  <c r="G10" i="1"/>
  <c r="R58" i="1" l="1"/>
  <c r="R57" i="1"/>
  <c r="R56" i="1"/>
  <c r="R55" i="1"/>
  <c r="R54" i="1"/>
  <c r="R53" i="1"/>
  <c r="R52" i="1"/>
  <c r="R49" i="1"/>
  <c r="R48" i="1"/>
  <c r="R47" i="1"/>
  <c r="R46" i="1"/>
  <c r="R44" i="1"/>
  <c r="R42" i="1"/>
  <c r="R40" i="1"/>
  <c r="R38" i="1"/>
  <c r="R36" i="1"/>
  <c r="R34" i="1"/>
  <c r="R31" i="1"/>
  <c r="R29" i="1"/>
  <c r="R28" i="1"/>
  <c r="R26" i="1"/>
  <c r="R24" i="1"/>
  <c r="R23" i="1"/>
  <c r="R22" i="1"/>
  <c r="R21" i="1"/>
  <c r="R19" i="1"/>
  <c r="R16" i="1"/>
  <c r="R13" i="1"/>
  <c r="R12" i="1"/>
  <c r="R11" i="1"/>
  <c r="R10" i="1"/>
  <c r="P58" i="1"/>
  <c r="P57" i="1"/>
  <c r="P56" i="1"/>
  <c r="P55" i="1"/>
  <c r="P54" i="1"/>
  <c r="P53" i="1"/>
  <c r="P52" i="1"/>
  <c r="P49" i="1"/>
  <c r="P48" i="1"/>
  <c r="P47" i="1"/>
  <c r="P46" i="1"/>
  <c r="P44" i="1"/>
  <c r="P42" i="1"/>
  <c r="P40" i="1"/>
  <c r="P38" i="1"/>
  <c r="P36" i="1"/>
  <c r="P34" i="1"/>
  <c r="P31" i="1"/>
  <c r="P29" i="1"/>
  <c r="P28" i="1"/>
  <c r="P26" i="1"/>
  <c r="P24" i="1"/>
  <c r="P23" i="1"/>
  <c r="P22" i="1"/>
  <c r="P21" i="1"/>
  <c r="P19" i="1"/>
  <c r="P16" i="1"/>
  <c r="P13" i="1"/>
  <c r="P12" i="1"/>
  <c r="P11" i="1"/>
  <c r="P10" i="1"/>
  <c r="M58" i="1"/>
  <c r="M57" i="1"/>
  <c r="M56" i="1"/>
  <c r="M55" i="1"/>
  <c r="M54" i="1"/>
  <c r="M53" i="1"/>
  <c r="M52" i="1"/>
  <c r="M49" i="1"/>
  <c r="M48" i="1"/>
  <c r="M47" i="1"/>
  <c r="M46" i="1"/>
  <c r="M44" i="1"/>
  <c r="M42" i="1"/>
  <c r="M40" i="1"/>
  <c r="M38" i="1"/>
  <c r="M36" i="1"/>
  <c r="M34" i="1"/>
  <c r="M31" i="1"/>
  <c r="M29" i="1"/>
  <c r="M28" i="1"/>
  <c r="M26" i="1"/>
  <c r="M24" i="1"/>
  <c r="M23" i="1"/>
  <c r="M22" i="1"/>
  <c r="M21" i="1"/>
  <c r="M19" i="1"/>
  <c r="M16" i="1"/>
  <c r="M13" i="1"/>
  <c r="M12" i="1"/>
  <c r="M11" i="1"/>
  <c r="M10" i="1"/>
  <c r="K58" i="1"/>
  <c r="K57" i="1"/>
  <c r="K56" i="1"/>
  <c r="K55" i="1"/>
  <c r="K54" i="1"/>
  <c r="K53" i="1"/>
  <c r="K52" i="1"/>
  <c r="K49" i="1"/>
  <c r="K48" i="1"/>
  <c r="K47" i="1"/>
  <c r="K46" i="1"/>
  <c r="K44" i="1"/>
  <c r="K42" i="1"/>
  <c r="K40" i="1"/>
  <c r="K38" i="1"/>
  <c r="K36" i="1"/>
  <c r="K34" i="1"/>
  <c r="K31" i="1"/>
  <c r="K29" i="1"/>
  <c r="K28" i="1"/>
  <c r="K26" i="1"/>
  <c r="K24" i="1"/>
  <c r="K23" i="1"/>
  <c r="K22" i="1"/>
  <c r="K21" i="1"/>
  <c r="K19" i="1"/>
  <c r="K16" i="1"/>
  <c r="K13" i="1"/>
  <c r="K12" i="1"/>
  <c r="K11" i="1"/>
  <c r="K10" i="1"/>
  <c r="O51" i="1"/>
  <c r="O50" i="1" s="1"/>
  <c r="O45" i="1"/>
  <c r="O39" i="1"/>
  <c r="O37" i="1"/>
  <c r="O30" i="1"/>
  <c r="O27" i="1"/>
  <c r="O25" i="1"/>
  <c r="O20" i="1"/>
  <c r="O8" i="1"/>
  <c r="J51" i="1"/>
  <c r="J50" i="1" s="1"/>
  <c r="J45" i="1"/>
  <c r="J39" i="1"/>
  <c r="J37" i="1"/>
  <c r="J30" i="1"/>
  <c r="J27" i="1"/>
  <c r="J25" i="1"/>
  <c r="J20" i="1"/>
  <c r="J8" i="1"/>
  <c r="O7" i="1" l="1"/>
  <c r="J7" i="1"/>
  <c r="O32" i="1"/>
  <c r="J32" i="1"/>
  <c r="E30" i="1"/>
  <c r="E20" i="1"/>
  <c r="D20" i="1"/>
  <c r="C20" i="1"/>
  <c r="K20" i="1" s="1"/>
  <c r="H28" i="1"/>
  <c r="H26" i="1"/>
  <c r="H24" i="1"/>
  <c r="F28" i="1"/>
  <c r="F26" i="1"/>
  <c r="F24" i="1"/>
  <c r="E27" i="1"/>
  <c r="D27" i="1"/>
  <c r="C27" i="1"/>
  <c r="E25" i="1"/>
  <c r="D25" i="1"/>
  <c r="C25" i="1"/>
  <c r="F31" i="1"/>
  <c r="O6" i="1" l="1"/>
  <c r="O59" i="1" s="1"/>
  <c r="Q20" i="1"/>
  <c r="L20" i="1"/>
  <c r="P20" i="1"/>
  <c r="N20" i="1"/>
  <c r="S20" i="1"/>
  <c r="G20" i="1"/>
  <c r="I20" i="1"/>
  <c r="M20" i="1"/>
  <c r="R20" i="1"/>
  <c r="H27" i="1"/>
  <c r="M27" i="1"/>
  <c r="R27" i="1"/>
  <c r="P27" i="1"/>
  <c r="K27" i="1"/>
  <c r="R25" i="1"/>
  <c r="M25" i="1"/>
  <c r="P25" i="1"/>
  <c r="K25" i="1"/>
  <c r="J6" i="1"/>
  <c r="H25" i="1"/>
  <c r="F25" i="1"/>
  <c r="F27" i="1"/>
  <c r="H58" i="1"/>
  <c r="H56" i="1"/>
  <c r="H55" i="1"/>
  <c r="H54" i="1"/>
  <c r="H53" i="1"/>
  <c r="H52" i="1"/>
  <c r="H49" i="1"/>
  <c r="H48" i="1"/>
  <c r="H47" i="1"/>
  <c r="H46" i="1"/>
  <c r="H44" i="1"/>
  <c r="H42" i="1"/>
  <c r="H40" i="1"/>
  <c r="H38" i="1"/>
  <c r="H36" i="1"/>
  <c r="H34" i="1"/>
  <c r="H31" i="1"/>
  <c r="H29" i="1"/>
  <c r="H23" i="1"/>
  <c r="H22" i="1"/>
  <c r="H21" i="1"/>
  <c r="H19" i="1"/>
  <c r="H16" i="1"/>
  <c r="H13" i="1"/>
  <c r="H12" i="1"/>
  <c r="H11" i="1"/>
  <c r="H10" i="1"/>
  <c r="J59" i="1" l="1"/>
  <c r="F58" i="1"/>
  <c r="F56" i="1"/>
  <c r="F55" i="1"/>
  <c r="F54" i="1"/>
  <c r="F53" i="1"/>
  <c r="F52" i="1"/>
  <c r="F49" i="1"/>
  <c r="F48" i="1"/>
  <c r="F47" i="1"/>
  <c r="F46" i="1"/>
  <c r="F44" i="1"/>
  <c r="F42" i="1"/>
  <c r="F40" i="1"/>
  <c r="F38" i="1"/>
  <c r="F36" i="1"/>
  <c r="F34" i="1"/>
  <c r="F29" i="1"/>
  <c r="F23" i="1"/>
  <c r="F22" i="1"/>
  <c r="F21" i="1"/>
  <c r="F19" i="1"/>
  <c r="F16" i="1"/>
  <c r="F13" i="1"/>
  <c r="F12" i="1"/>
  <c r="F11" i="1"/>
  <c r="F10" i="1"/>
  <c r="N41" i="1" l="1"/>
  <c r="S41" i="1"/>
  <c r="M41" i="1"/>
  <c r="R41" i="1"/>
  <c r="S33" i="1"/>
  <c r="N33" i="1"/>
  <c r="R33" i="1"/>
  <c r="M33" i="1"/>
  <c r="I9" i="1"/>
  <c r="G9" i="1"/>
  <c r="L9" i="1"/>
  <c r="Q9" i="1"/>
  <c r="K9" i="1"/>
  <c r="P9" i="1"/>
  <c r="S9" i="1"/>
  <c r="N9" i="1"/>
  <c r="M9" i="1"/>
  <c r="R9" i="1"/>
  <c r="H9" i="1"/>
  <c r="F9" i="1"/>
  <c r="E8" i="1"/>
  <c r="E7" i="1" s="1"/>
  <c r="D8" i="1"/>
  <c r="C8" i="1"/>
  <c r="L8" i="1" l="1"/>
  <c r="Q8" i="1"/>
  <c r="P8" i="1"/>
  <c r="K8" i="1"/>
  <c r="S8" i="1"/>
  <c r="N8" i="1"/>
  <c r="M8" i="1"/>
  <c r="R8" i="1"/>
  <c r="I8" i="1"/>
  <c r="G8" i="1"/>
  <c r="H8" i="1"/>
  <c r="F8" i="1"/>
  <c r="E51" i="1"/>
  <c r="E45" i="1"/>
  <c r="E39" i="1"/>
  <c r="E37" i="1"/>
  <c r="D51" i="1"/>
  <c r="D45" i="1"/>
  <c r="D39" i="1"/>
  <c r="D37" i="1"/>
  <c r="D30" i="1"/>
  <c r="E50" i="1" l="1"/>
  <c r="I51" i="1"/>
  <c r="D50" i="1"/>
  <c r="M50" i="1" s="1"/>
  <c r="N51" i="1"/>
  <c r="S51" i="1"/>
  <c r="M51" i="1"/>
  <c r="R51" i="1"/>
  <c r="I45" i="1"/>
  <c r="S45" i="1"/>
  <c r="N45" i="1"/>
  <c r="R45" i="1"/>
  <c r="M45" i="1"/>
  <c r="I41" i="1"/>
  <c r="I39" i="1"/>
  <c r="S39" i="1"/>
  <c r="N39" i="1"/>
  <c r="R39" i="1"/>
  <c r="M39" i="1"/>
  <c r="I37" i="1"/>
  <c r="S37" i="1"/>
  <c r="N37" i="1"/>
  <c r="R37" i="1"/>
  <c r="M37" i="1"/>
  <c r="I33" i="1"/>
  <c r="S30" i="1"/>
  <c r="N30" i="1"/>
  <c r="M30" i="1"/>
  <c r="R30" i="1"/>
  <c r="I30" i="1"/>
  <c r="S17" i="1"/>
  <c r="N17" i="1"/>
  <c r="R17" i="1"/>
  <c r="M17" i="1"/>
  <c r="I17" i="1"/>
  <c r="H39" i="1"/>
  <c r="H17" i="1"/>
  <c r="H41" i="1"/>
  <c r="H33" i="1"/>
  <c r="H51" i="1"/>
  <c r="H20" i="1"/>
  <c r="H37" i="1"/>
  <c r="H45" i="1"/>
  <c r="H30" i="1"/>
  <c r="E32" i="1"/>
  <c r="D32" i="1"/>
  <c r="R50" i="1" l="1"/>
  <c r="I50" i="1"/>
  <c r="N50" i="1"/>
  <c r="S50" i="1"/>
  <c r="N32" i="1"/>
  <c r="S32" i="1"/>
  <c r="R32" i="1"/>
  <c r="M32" i="1"/>
  <c r="I32" i="1"/>
  <c r="N7" i="1"/>
  <c r="S7" i="1"/>
  <c r="I7" i="1"/>
  <c r="M7" i="1"/>
  <c r="R7" i="1"/>
  <c r="H50" i="1"/>
  <c r="H32" i="1"/>
  <c r="H7" i="1"/>
  <c r="D6" i="1"/>
  <c r="E6" i="1"/>
  <c r="C51" i="1"/>
  <c r="C39" i="1"/>
  <c r="C45" i="1"/>
  <c r="C37" i="1"/>
  <c r="C32" i="1" s="1"/>
  <c r="C50" i="1" l="1"/>
  <c r="P50" i="1" s="1"/>
  <c r="Q51" i="1"/>
  <c r="L51" i="1"/>
  <c r="K51" i="1"/>
  <c r="P51" i="1"/>
  <c r="G51" i="1"/>
  <c r="L45" i="1"/>
  <c r="Q45" i="1"/>
  <c r="K45" i="1"/>
  <c r="P45" i="1"/>
  <c r="G45" i="1"/>
  <c r="Q41" i="1"/>
  <c r="L41" i="1"/>
  <c r="K41" i="1"/>
  <c r="P41" i="1"/>
  <c r="G41" i="1"/>
  <c r="L39" i="1"/>
  <c r="Q39" i="1"/>
  <c r="P39" i="1"/>
  <c r="K39" i="1"/>
  <c r="G39" i="1"/>
  <c r="Q37" i="1"/>
  <c r="L37" i="1"/>
  <c r="K37" i="1"/>
  <c r="P37" i="1"/>
  <c r="G37" i="1"/>
  <c r="L33" i="1"/>
  <c r="Q33" i="1"/>
  <c r="K33" i="1"/>
  <c r="P33" i="1"/>
  <c r="G33" i="1"/>
  <c r="L17" i="1"/>
  <c r="Q17" i="1"/>
  <c r="K17" i="1"/>
  <c r="P17" i="1"/>
  <c r="G17" i="1"/>
  <c r="N6" i="1"/>
  <c r="S6" i="1"/>
  <c r="I6" i="1"/>
  <c r="M6" i="1"/>
  <c r="R6" i="1"/>
  <c r="H6" i="1"/>
  <c r="F17" i="1"/>
  <c r="F41" i="1"/>
  <c r="F51" i="1"/>
  <c r="F45" i="1"/>
  <c r="F33" i="1"/>
  <c r="F37" i="1"/>
  <c r="F39" i="1"/>
  <c r="D59" i="1"/>
  <c r="E59" i="1"/>
  <c r="C30" i="1"/>
  <c r="G50" i="1" l="1"/>
  <c r="I59" i="1"/>
  <c r="K50" i="1"/>
  <c r="Q50" i="1"/>
  <c r="L50" i="1"/>
  <c r="L32" i="1"/>
  <c r="Q32" i="1"/>
  <c r="P32" i="1"/>
  <c r="K32" i="1"/>
  <c r="G32" i="1"/>
  <c r="Q30" i="1"/>
  <c r="L30" i="1"/>
  <c r="K30" i="1"/>
  <c r="P30" i="1"/>
  <c r="G30" i="1"/>
  <c r="S59" i="1"/>
  <c r="N59" i="1"/>
  <c r="R59" i="1"/>
  <c r="M59" i="1"/>
  <c r="H59" i="1"/>
  <c r="F30" i="1"/>
  <c r="F50" i="1"/>
  <c r="F20" i="1"/>
  <c r="F32" i="1"/>
  <c r="Q7" i="1" l="1"/>
  <c r="L7" i="1"/>
  <c r="P7" i="1"/>
  <c r="K7" i="1"/>
  <c r="G7" i="1"/>
  <c r="F7" i="1"/>
  <c r="C6" i="1"/>
  <c r="Q6" i="1" l="1"/>
  <c r="L6" i="1"/>
  <c r="P6" i="1"/>
  <c r="K6" i="1"/>
  <c r="G6" i="1"/>
  <c r="F6" i="1"/>
  <c r="C59" i="1"/>
  <c r="L59" i="1" l="1"/>
  <c r="Q59" i="1"/>
  <c r="G59" i="1"/>
  <c r="K59" i="1"/>
  <c r="P59" i="1"/>
  <c r="F59" i="1"/>
</calcChain>
</file>

<file path=xl/sharedStrings.xml><?xml version="1.0" encoding="utf-8"?>
<sst xmlns="http://schemas.openxmlformats.org/spreadsheetml/2006/main" count="127" uniqueCount="116">
  <si>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</si>
  <si>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</si>
  <si>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</si>
  <si>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</si>
  <si>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</si>
  <si>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</si>
  <si>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</si>
  <si>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</si>
  <si>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</si>
  <si>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</si>
  <si>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1 05 00000 00 0000 000</t>
  </si>
  <si>
    <t>НАЛОГИ НА СОВОКУПНЫЙ ДОХОД</t>
  </si>
  <si>
    <t>1 05 01000 00 0000 110</t>
  </si>
  <si>
    <t>1 05 04000 02 0000 110</t>
  </si>
  <si>
    <t>НЕНАЛОГОВЫЕ ДОХОДЫ</t>
  </si>
  <si>
    <t>2 00 00000 00 0000 000</t>
  </si>
  <si>
    <t>БЕЗВОЗМЕЗДНЫЕ ПОСТУПЛЕНИЯ</t>
  </si>
  <si>
    <t>2 02 00000 00 0000 000</t>
  </si>
  <si>
    <t>Иные межбюджетные трансферты</t>
  </si>
  <si>
    <t>ВСЕГО ДОХОДОВ</t>
  </si>
  <si>
    <t>Упрощенная система налогообложения</t>
  </si>
  <si>
    <t>1 05 02000 02 0000 110</t>
  </si>
  <si>
    <t>1 05 03000 01 0000 110</t>
  </si>
  <si>
    <t>Единый сельскохозяйственный налог</t>
  </si>
  <si>
    <t>Патент</t>
  </si>
  <si>
    <t>Единый налог на вмененный доход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</si>
  <si>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</si>
  <si>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</si>
  <si>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Аренда земли</t>
  </si>
  <si>
    <t>Аренда прочего имущества</t>
  </si>
  <si>
    <t>Реализация муниципального имущества</t>
  </si>
  <si>
    <t>Продажа земельных участков</t>
  </si>
  <si>
    <t>ДОХОДЫ ОТ ИСПОЛЬЗОВАНИЯ ИМУЩЕСТВА</t>
  </si>
  <si>
    <t>1 11 00000 00 0000 000</t>
  </si>
  <si>
    <t>1 11 09000 00 0000 120</t>
  </si>
  <si>
    <t>ПЛАТЕЖИ ПРИ ПОЛЬЗОВАНИИ ПРИРОДНЫМИ РЕСУРСАМИ</t>
  </si>
  <si>
    <t>1 12 00000 00 0000 000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</si>
  <si>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</si>
  <si>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</si>
  <si>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</si>
  <si>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</si>
  <si>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1 11 05000 00 0000 120</t>
  </si>
  <si>
    <t>1 12 01000 01 0000 000</t>
  </si>
  <si>
    <t>Плата за негативное воздействие на окружающую среду</t>
  </si>
  <si>
    <t>1 13 02000 00 0000 130</t>
  </si>
  <si>
    <t>Доходы от компенсации затрат государства</t>
  </si>
  <si>
    <t>1 14 06000 00 0000 430</t>
  </si>
  <si>
    <t>1 14 02000 00 0000 000</t>
  </si>
  <si>
    <t>Код бюджетной классификации</t>
  </si>
  <si>
    <t>1 16 00000 00 0000 000</t>
  </si>
  <si>
    <t>ШТРАФЫ, САНКЦИИ, ВОЗМЕЩЕНИЕ УЩЕРБА</t>
  </si>
  <si>
    <t>Административные штрафы</t>
  </si>
  <si>
    <t>ПРОЧИЕ НЕНАЛОГОВЫЕ ДОХОДЫ</t>
  </si>
  <si>
    <t>1 16 01000 01 0000 140</t>
  </si>
  <si>
    <t>НАЛОГОВЫЕ  ДОХОДЫ</t>
  </si>
  <si>
    <t>2 02 10000 00 0000 150</t>
  </si>
  <si>
    <t>Дотации</t>
  </si>
  <si>
    <t>2 02 20000 00 0000 150</t>
  </si>
  <si>
    <t>Субсидии</t>
  </si>
  <si>
    <t>2 02 30000 00 0000 150</t>
  </si>
  <si>
    <t>Субвенции</t>
  </si>
  <si>
    <t>2 02 40000 00 0000 150</t>
  </si>
  <si>
    <t>2 07 00000 00 0000 000</t>
  </si>
  <si>
    <t>ПРОЧИЕ БЕЗВОЗМЕЗДНЫЕ ПОСТУПЛЕНИЯ</t>
  </si>
  <si>
    <t>Акцизы</t>
  </si>
  <si>
    <t>БЕЗВОЗМЕЗДНЫЕ ПОСТУПЛЕНИЯ ОТ ДРУГИХ БЮДЖЕТОВ БЮДЖЕТНОЙ СИСТЕМЫ РФ</t>
  </si>
  <si>
    <t>2 19 00000 00 0000 000</t>
  </si>
  <si>
    <t>ВОЗВРАТ ПРОЧИХ ОТСТАТКОВ СУБСИДИЙ, СУБВЕНЦИЙ И ИНЫХ МЕЖБЮДЖЕТНЫХ ТРАНСФЕРТОВ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</si>
  <si>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</si>
  <si>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</si>
  <si>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</si>
  <si>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</si>
  <si>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</si>
  <si>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</si>
  <si>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</si>
  <si>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</si>
  <si>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(руб.)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</si>
  <si>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</si>
  <si>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</si>
  <si>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руб.</t>
  </si>
  <si>
    <t>%</t>
  </si>
  <si>
    <t>Параметры бюджета Хасанского муниципального округа по видам доходов</t>
  </si>
  <si>
    <t>1 08 00000 00 0000 000</t>
  </si>
  <si>
    <t>1 06 01000 00 0000 000</t>
  </si>
  <si>
    <t>Налог на имущество физических лиц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</si>
  <si>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</si>
  <si>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</si>
  <si>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1 06 06000 00 0000 000</t>
  </si>
  <si>
    <t>Земельный налог</t>
  </si>
  <si>
    <t>1 06 06032 14 0000 110</t>
  </si>
  <si>
    <t>1 06 06042 14 0000 110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</si>
  <si>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</si>
  <si>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</si>
  <si>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218 00000 00 0000 000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</si>
  <si>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</si>
  <si>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Параметры бюджета на 2025 год</t>
  </si>
  <si>
    <t>Сравнение 2025 с 2023</t>
  </si>
  <si>
    <t>Параметры бюджета на 2026 год</t>
  </si>
  <si>
    <t>Сравнение 2026 с 2023</t>
  </si>
  <si>
    <t>1 01 02130 01 0000 110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</si>
  <si>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</si>
  <si>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</si>
  <si>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</si>
  <si>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</si>
  <si>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</si>
  <si>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1 14 06312 00 0000 430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</si>
  <si>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</si>
  <si>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Исполнение              за 2023 год</t>
  </si>
  <si>
    <t>Ожидаемое исполнение               за 2024 год</t>
  </si>
  <si>
    <t>Сравнение 2025 с 2024</t>
  </si>
  <si>
    <t>Сравнение 2026 с 2024</t>
  </si>
  <si>
    <t>Параметры бюджета на 2027 год</t>
  </si>
  <si>
    <t>Сравнение 2027 с 2023</t>
  </si>
  <si>
    <t>Сравнение 2027 с 2024</t>
  </si>
  <si>
    <t>1 03 03000 01 0000 110</t>
  </si>
  <si>
    <t>Туристический сбор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</si>
</sst>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"/>
  <sheetViews>
    <sheetView tabSelected="1" view="pageBreakPreview" zoomScaleNormal="100" zoomScaleSheetLayoutView="10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H11" sqref="H11"/>
    </sheetView>
  </sheetViews>
  <sheetFormatPr defaultRowHeight="15.75" x14ac:dyDescent="0.25"/>
  <cols>
    <col min="1" max="1" width="25.7109375" style="1" customWidth="1"/>
    <col min="2" max="2" width="42.42578125" style="1" customWidth="1"/>
    <col min="3" max="5" width="21.7109375" style="1" customWidth="1"/>
    <col min="6" max="6" width="23.140625" style="1" customWidth="1"/>
    <col min="7" max="7" width="12.5703125" style="1" customWidth="1"/>
    <col min="8" max="8" width="23.28515625" style="1" customWidth="1"/>
    <col min="9" max="9" width="15" style="1" customWidth="1"/>
    <col min="10" max="10" width="21.7109375" style="1" customWidth="1"/>
    <col min="11" max="11" width="23.7109375" style="1" customWidth="1"/>
    <col min="12" max="12" width="12.5703125" style="1" customWidth="1"/>
    <col min="13" max="13" width="24.140625" style="1" customWidth="1"/>
    <col min="14" max="14" width="14.5703125" style="1" customWidth="1"/>
    <col min="15" max="16" width="23.140625" style="1" customWidth="1"/>
    <col min="17" max="17" width="12.28515625" style="1" customWidth="1"/>
    <col min="18" max="18" width="24.140625" style="1" customWidth="1"/>
    <col min="19" max="19" width="12.140625" style="1" customWidth="1"/>
    <col min="20" max="16384" width="9.140625" style="1"/>
  </cols>
  <sheetData>
    <row r="1" spans="1:19" ht="18.75" x14ac:dyDescent="0.3">
      <c r="A1" s="41" t="s">
        <v>81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3" spans="1:19" x14ac:dyDescent="0.25">
      <c r="S3" s="3" t="s">
        <v>76</v>
      </c>
    </row>
    <row r="4" spans="1:19" ht="53.25" customHeight="1" x14ac:dyDescent="0.25">
      <c r="A4" s="37" t="s">
        <v>48</v>
      </c>
      <c r="B4" s="37" t="s">
        <v>0</v>
      </c>
      <c r="C4" s="38" t="s">
        <v>107</v>
      </c>
      <c r="D4" s="38" t="s">
        <v>108</v>
      </c>
      <c r="E4" s="38" t="s">
        <v>95</v>
      </c>
      <c r="F4" s="35" t="s">
        <v>96</v>
      </c>
      <c r="G4" s="36"/>
      <c r="H4" s="35" t="s">
        <v>109</v>
      </c>
      <c r="I4" s="36"/>
      <c r="J4" s="38" t="s">
        <v>97</v>
      </c>
      <c r="K4" s="35" t="s">
        <v>98</v>
      </c>
      <c r="L4" s="36"/>
      <c r="M4" s="35" t="s">
        <v>110</v>
      </c>
      <c r="N4" s="36"/>
      <c r="O4" s="38" t="s">
        <v>111</v>
      </c>
      <c r="P4" s="35" t="s">
        <v>112</v>
      </c>
      <c r="Q4" s="36"/>
      <c r="R4" s="35" t="s">
        <v>113</v>
      </c>
      <c r="S4" s="36"/>
    </row>
    <row r="5" spans="1:19" ht="26.25" customHeight="1" x14ac:dyDescent="0.25">
      <c r="A5" s="37"/>
      <c r="B5" s="37"/>
      <c r="C5" s="39"/>
      <c r="D5" s="39"/>
      <c r="E5" s="40"/>
      <c r="F5" s="28" t="s">
        <v>79</v>
      </c>
      <c r="G5" s="28" t="s">
        <v>80</v>
      </c>
      <c r="H5" s="28" t="s">
        <v>79</v>
      </c>
      <c r="I5" s="28" t="s">
        <v>80</v>
      </c>
      <c r="J5" s="40"/>
      <c r="K5" s="28" t="s">
        <v>79</v>
      </c>
      <c r="L5" s="28" t="s">
        <v>80</v>
      </c>
      <c r="M5" s="28" t="s">
        <v>79</v>
      </c>
      <c r="N5" s="28" t="s">
        <v>80</v>
      </c>
      <c r="O5" s="40"/>
      <c r="P5" s="28" t="s">
        <v>79</v>
      </c>
      <c r="Q5" s="28" t="s">
        <v>80</v>
      </c>
      <c r="R5" s="28" t="s">
        <v>79</v>
      </c>
      <c r="S5" s="28" t="s">
        <v>80</v>
      </c>
    </row>
    <row r="6" spans="1:19" s="4" customFormat="1" ht="31.5" x14ac:dyDescent="0.25">
      <c r="A6" s="15" t="s">
        <v>1</v>
      </c>
      <c r="B6" s="16" t="s">
        <v>2</v>
      </c>
      <c r="C6" s="22">
        <f>C7+C32</f>
        <v>821553285.61000013</v>
      </c>
      <c r="D6" s="22">
        <f>D7+D32</f>
        <v>880381000</v>
      </c>
      <c r="E6" s="22">
        <f>E7+E32</f>
        <v>854185000</v>
      </c>
      <c r="F6" s="22">
        <f t="shared" ref="F6:F57" si="0">E6-C6</f>
        <v>32631714.389999866</v>
      </c>
      <c r="G6" s="22">
        <f>E6/C6*100</f>
        <v>103.97195348878326</v>
      </c>
      <c r="H6" s="22">
        <f t="shared" ref="H6:H57" si="1">E6-D6</f>
        <v>-26196000</v>
      </c>
      <c r="I6" s="22">
        <f>E6/D6*100</f>
        <v>97.024470087382625</v>
      </c>
      <c r="J6" s="22">
        <f>J7+J32</f>
        <v>810650000</v>
      </c>
      <c r="K6" s="22">
        <f>J6-C6</f>
        <v>-10903285.610000134</v>
      </c>
      <c r="L6" s="22">
        <f>J6/C6*100</f>
        <v>98.672844987540344</v>
      </c>
      <c r="M6" s="22">
        <f>J6-D6</f>
        <v>-69731000</v>
      </c>
      <c r="N6" s="22">
        <f>J6/D6*100</f>
        <v>92.079451964547161</v>
      </c>
      <c r="O6" s="22">
        <f>O7+O32</f>
        <v>832180000</v>
      </c>
      <c r="P6" s="22">
        <f>O6-C6</f>
        <v>10626714.389999866</v>
      </c>
      <c r="Q6" s="22">
        <f>O6/C6*100</f>
        <v>101.29349058376775</v>
      </c>
      <c r="R6" s="22">
        <f>O6-D6</f>
        <v>-48201000</v>
      </c>
      <c r="S6" s="22">
        <f>O6/D6*100</f>
        <v>94.52498406939722</v>
      </c>
    </row>
    <row r="7" spans="1:19" s="4" customFormat="1" ht="18.75" x14ac:dyDescent="0.25">
      <c r="A7" s="13"/>
      <c r="B7" s="14" t="s">
        <v>54</v>
      </c>
      <c r="C7" s="23">
        <f>C8+C17+C19+C20+C25+C27+C30</f>
        <v>644627063.4000001</v>
      </c>
      <c r="D7" s="23">
        <f>D8+D17+D19+D20+D25+D27+D30</f>
        <v>673181000</v>
      </c>
      <c r="E7" s="23">
        <f>E8+E17+E19+E20+E25+E27+E30</f>
        <v>641985000</v>
      </c>
      <c r="F7" s="23">
        <f t="shared" si="0"/>
        <v>-2642063.4000000954</v>
      </c>
      <c r="G7" s="23">
        <f t="shared" ref="G7:G59" si="2">E7/C7*100</f>
        <v>99.590140788370746</v>
      </c>
      <c r="H7" s="23">
        <f t="shared" si="1"/>
        <v>-31196000</v>
      </c>
      <c r="I7" s="23">
        <f t="shared" ref="I7:I59" si="3">E7/D7*100</f>
        <v>95.365882281288393</v>
      </c>
      <c r="J7" s="23">
        <f>J8+J17+J19+J20+J25+J27+J30</f>
        <v>643410000</v>
      </c>
      <c r="K7" s="23">
        <f>J7-C7</f>
        <v>-1217063.4000000954</v>
      </c>
      <c r="L7" s="23">
        <f t="shared" ref="L7:L59" si="4">J7/C7*100</f>
        <v>99.811198835869391</v>
      </c>
      <c r="M7" s="23">
        <f t="shared" ref="M7:M59" si="5">J7-D7</f>
        <v>-29771000</v>
      </c>
      <c r="N7" s="23">
        <f t="shared" ref="N7:N59" si="6">J7/D7*100</f>
        <v>95.577563834986435</v>
      </c>
      <c r="O7" s="23">
        <f>O8+O17+O19+O20+O25+O27+O30</f>
        <v>664800000</v>
      </c>
      <c r="P7" s="23">
        <f t="shared" ref="P7:P59" si="7">O7-C7</f>
        <v>20172936.599999905</v>
      </c>
      <c r="Q7" s="23">
        <f t="shared" ref="Q7:Q59" si="8">O7/C7*100</f>
        <v>103.12939647516511</v>
      </c>
      <c r="R7" s="23">
        <f t="shared" ref="R7:R59" si="9">O7-D7</f>
        <v>-8381000</v>
      </c>
      <c r="S7" s="23">
        <f t="shared" ref="S7:S59" si="10">O7/D7*100</f>
        <v>98.755015367338061</v>
      </c>
    </row>
    <row r="8" spans="1:19" s="4" customFormat="1" ht="18.75" x14ac:dyDescent="0.25">
      <c r="A8" s="7" t="s">
        <v>3</v>
      </c>
      <c r="B8" s="5" t="s">
        <v>4</v>
      </c>
      <c r="C8" s="24">
        <f>C9</f>
        <v>533005054.83000004</v>
      </c>
      <c r="D8" s="24">
        <f t="shared" ref="D8:E8" si="11">D9</f>
        <v>590134000</v>
      </c>
      <c r="E8" s="24">
        <f t="shared" si="11"/>
        <v>529935000</v>
      </c>
      <c r="F8" s="24">
        <f t="shared" si="0"/>
        <v>-3070054.8300000429</v>
      </c>
      <c r="G8" s="24">
        <f t="shared" si="2"/>
        <v>99.424010184860407</v>
      </c>
      <c r="H8" s="24">
        <f t="shared" si="1"/>
        <v>-60199000</v>
      </c>
      <c r="I8" s="24">
        <f t="shared" si="3"/>
        <v>89.799096476393487</v>
      </c>
      <c r="J8" s="24">
        <f t="shared" ref="J8" si="12">J9</f>
        <v>530510000</v>
      </c>
      <c r="K8" s="24">
        <f t="shared" ref="K8:K59" si="13">J8-C8</f>
        <v>-2495054.8300000429</v>
      </c>
      <c r="L8" s="24">
        <f t="shared" si="4"/>
        <v>99.531889086718735</v>
      </c>
      <c r="M8" s="24">
        <f t="shared" si="5"/>
        <v>-59624000</v>
      </c>
      <c r="N8" s="24">
        <f t="shared" si="6"/>
        <v>89.896531974094017</v>
      </c>
      <c r="O8" s="24">
        <f t="shared" ref="O8" si="14">O9</f>
        <v>551050000</v>
      </c>
      <c r="P8" s="24">
        <f t="shared" si="7"/>
        <v>18044945.169999957</v>
      </c>
      <c r="Q8" s="24">
        <f t="shared" si="8"/>
        <v>103.3855110765798</v>
      </c>
      <c r="R8" s="24">
        <f t="shared" si="9"/>
        <v>-39084000</v>
      </c>
      <c r="S8" s="24">
        <f t="shared" si="10"/>
        <v>93.377097404996164</v>
      </c>
    </row>
    <row r="9" spans="1:19" s="4" customFormat="1" ht="18.75" x14ac:dyDescent="0.25">
      <c r="A9" s="7" t="s">
        <v>5</v>
      </c>
      <c r="B9" s="7" t="s">
        <v>6</v>
      </c>
      <c r="C9" s="24">
        <f>C10+C11+C12+C13+C14+C15+C16</f>
        <v>533005054.83000004</v>
      </c>
      <c r="D9" s="24">
        <f>D10+D11+D12+D13+D14+D15+D16</f>
        <v>590134000</v>
      </c>
      <c r="E9" s="24">
        <f>E10+E11+E12+E13+E14+E15+E16</f>
        <v>529935000</v>
      </c>
      <c r="F9" s="24">
        <f t="shared" si="0"/>
        <v>-3070054.8300000429</v>
      </c>
      <c r="G9" s="24">
        <f t="shared" si="2"/>
        <v>99.424010184860407</v>
      </c>
      <c r="H9" s="24">
        <f t="shared" si="1"/>
        <v>-60199000</v>
      </c>
      <c r="I9" s="24">
        <f t="shared" si="3"/>
        <v>89.799096476393487</v>
      </c>
      <c r="J9" s="24">
        <f>J10+J11+J12+J13+J14+J15+J16</f>
        <v>530510000</v>
      </c>
      <c r="K9" s="24">
        <f t="shared" si="13"/>
        <v>-2495054.8300000429</v>
      </c>
      <c r="L9" s="24">
        <f t="shared" si="4"/>
        <v>99.531889086718735</v>
      </c>
      <c r="M9" s="24">
        <f t="shared" si="5"/>
        <v>-59624000</v>
      </c>
      <c r="N9" s="24">
        <f t="shared" si="6"/>
        <v>89.896531974094017</v>
      </c>
      <c r="O9" s="24">
        <f>O10+O11+O12+O13+O14+O15+O16</f>
        <v>551050000</v>
      </c>
      <c r="P9" s="24">
        <f t="shared" si="7"/>
        <v>18044945.169999957</v>
      </c>
      <c r="Q9" s="24">
        <f t="shared" si="8"/>
        <v>103.3855110765798</v>
      </c>
      <c r="R9" s="24">
        <f t="shared" si="9"/>
        <v>-39084000</v>
      </c>
      <c r="S9" s="24">
        <f t="shared" si="10"/>
        <v>93.377097404996164</v>
      </c>
    </row>
    <row r="10" spans="1:19" s="4" customFormat="1" ht="76.5" x14ac:dyDescent="0.25">
      <c r="A10" s="20" t="s">
        <v>68</v>
      </c>
      <c r="B10" s="21" t="s">
        <v>69</v>
      </c>
      <c r="C10" s="25">
        <v>513777288.73000002</v>
      </c>
      <c r="D10" s="25">
        <v>567784000</v>
      </c>
      <c r="E10" s="25">
        <v>502835000</v>
      </c>
      <c r="F10" s="25">
        <f t="shared" si="0"/>
        <v>-10942288.730000019</v>
      </c>
      <c r="G10" s="25">
        <f t="shared" si="2"/>
        <v>97.87022724242091</v>
      </c>
      <c r="H10" s="25">
        <f t="shared" si="1"/>
        <v>-64949000</v>
      </c>
      <c r="I10" s="25">
        <f t="shared" si="3"/>
        <v>88.560966846547274</v>
      </c>
      <c r="J10" s="25">
        <v>503410000</v>
      </c>
      <c r="K10" s="25">
        <f t="shared" si="13"/>
        <v>-10367288.730000019</v>
      </c>
      <c r="L10" s="25">
        <f t="shared" si="4"/>
        <v>97.982143438915571</v>
      </c>
      <c r="M10" s="25">
        <f t="shared" si="5"/>
        <v>-64374000</v>
      </c>
      <c r="N10" s="25">
        <f t="shared" si="6"/>
        <v>88.662237752384712</v>
      </c>
      <c r="O10" s="25">
        <v>523950000</v>
      </c>
      <c r="P10" s="25">
        <f t="shared" si="7"/>
        <v>10172711.269999981</v>
      </c>
      <c r="Q10" s="25">
        <f t="shared" si="8"/>
        <v>101.97998461456828</v>
      </c>
      <c r="R10" s="25">
        <f t="shared" si="9"/>
        <v>-43834000</v>
      </c>
      <c r="S10" s="25">
        <f t="shared" si="10"/>
        <v>92.279810632212246</v>
      </c>
    </row>
    <row r="11" spans="1:19" s="4" customFormat="1" ht="114.75" x14ac:dyDescent="0.25">
      <c r="A11" s="20" t="s">
        <v>70</v>
      </c>
      <c r="B11" s="21" t="s">
        <v>71</v>
      </c>
      <c r="C11" s="25">
        <v>-41750.57</v>
      </c>
      <c r="D11" s="25">
        <v>4000000</v>
      </c>
      <c r="E11" s="25">
        <v>4000000</v>
      </c>
      <c r="F11" s="25">
        <f t="shared" si="0"/>
        <v>4041750.57</v>
      </c>
      <c r="G11" s="25">
        <f t="shared" si="2"/>
        <v>-9580.7075208793558</v>
      </c>
      <c r="H11" s="25">
        <f t="shared" si="1"/>
        <v>0</v>
      </c>
      <c r="I11" s="25">
        <f t="shared" si="3"/>
        <v>100</v>
      </c>
      <c r="J11" s="25">
        <v>4000000</v>
      </c>
      <c r="K11" s="25">
        <f t="shared" si="13"/>
        <v>4041750.57</v>
      </c>
      <c r="L11" s="25">
        <f t="shared" si="4"/>
        <v>-9580.7075208793558</v>
      </c>
      <c r="M11" s="25">
        <f t="shared" si="5"/>
        <v>0</v>
      </c>
      <c r="N11" s="25">
        <f t="shared" si="6"/>
        <v>100</v>
      </c>
      <c r="O11" s="25">
        <v>4000000</v>
      </c>
      <c r="P11" s="25">
        <f t="shared" si="7"/>
        <v>4041750.57</v>
      </c>
      <c r="Q11" s="25">
        <f t="shared" si="8"/>
        <v>-9580.7075208793558</v>
      </c>
      <c r="R11" s="25">
        <f t="shared" si="9"/>
        <v>0</v>
      </c>
      <c r="S11" s="25">
        <f t="shared" si="10"/>
        <v>100</v>
      </c>
    </row>
    <row r="12" spans="1:19" s="4" customFormat="1" ht="51" x14ac:dyDescent="0.25">
      <c r="A12" s="20" t="s">
        <v>72</v>
      </c>
      <c r="B12" s="21" t="s">
        <v>73</v>
      </c>
      <c r="C12" s="25">
        <v>7360810.1100000003</v>
      </c>
      <c r="D12" s="25">
        <v>6000000</v>
      </c>
      <c r="E12" s="25">
        <v>10000000</v>
      </c>
      <c r="F12" s="25">
        <f t="shared" si="0"/>
        <v>2639189.8899999997</v>
      </c>
      <c r="G12" s="25">
        <f t="shared" si="2"/>
        <v>135.85461179625514</v>
      </c>
      <c r="H12" s="25">
        <f t="shared" si="1"/>
        <v>4000000</v>
      </c>
      <c r="I12" s="25">
        <f t="shared" si="3"/>
        <v>166.66666666666669</v>
      </c>
      <c r="J12" s="25">
        <v>10000000</v>
      </c>
      <c r="K12" s="25">
        <f t="shared" si="13"/>
        <v>2639189.8899999997</v>
      </c>
      <c r="L12" s="25">
        <f t="shared" si="4"/>
        <v>135.85461179625514</v>
      </c>
      <c r="M12" s="25">
        <f t="shared" si="5"/>
        <v>4000000</v>
      </c>
      <c r="N12" s="25">
        <f t="shared" si="6"/>
        <v>166.66666666666669</v>
      </c>
      <c r="O12" s="25">
        <v>10000000</v>
      </c>
      <c r="P12" s="25">
        <f t="shared" si="7"/>
        <v>2639189.8899999997</v>
      </c>
      <c r="Q12" s="25">
        <f t="shared" si="8"/>
        <v>135.85461179625514</v>
      </c>
      <c r="R12" s="25">
        <f t="shared" si="9"/>
        <v>4000000</v>
      </c>
      <c r="S12" s="25">
        <f t="shared" si="10"/>
        <v>166.66666666666669</v>
      </c>
    </row>
    <row r="13" spans="1:19" s="4" customFormat="1" ht="89.25" x14ac:dyDescent="0.25">
      <c r="A13" s="20" t="s">
        <v>74</v>
      </c>
      <c r="B13" s="21" t="s">
        <v>75</v>
      </c>
      <c r="C13" s="25">
        <v>343416.75</v>
      </c>
      <c r="D13" s="25">
        <v>350000</v>
      </c>
      <c r="E13" s="25">
        <v>100000</v>
      </c>
      <c r="F13" s="25">
        <f t="shared" si="0"/>
        <v>-243416.75</v>
      </c>
      <c r="G13" s="25">
        <f t="shared" si="2"/>
        <v>29.119138772351672</v>
      </c>
      <c r="H13" s="25">
        <f t="shared" si="1"/>
        <v>-250000</v>
      </c>
      <c r="I13" s="25">
        <f t="shared" si="3"/>
        <v>28.571428571428569</v>
      </c>
      <c r="J13" s="25">
        <v>100000</v>
      </c>
      <c r="K13" s="25">
        <f t="shared" si="13"/>
        <v>-243416.75</v>
      </c>
      <c r="L13" s="25">
        <f t="shared" si="4"/>
        <v>29.119138772351672</v>
      </c>
      <c r="M13" s="25">
        <f t="shared" si="5"/>
        <v>-250000</v>
      </c>
      <c r="N13" s="25">
        <f t="shared" si="6"/>
        <v>28.571428571428569</v>
      </c>
      <c r="O13" s="25">
        <v>100000</v>
      </c>
      <c r="P13" s="25">
        <f t="shared" si="7"/>
        <v>-243416.75</v>
      </c>
      <c r="Q13" s="25">
        <f t="shared" si="8"/>
        <v>29.119138772351672</v>
      </c>
      <c r="R13" s="25">
        <f t="shared" si="9"/>
        <v>-250000</v>
      </c>
      <c r="S13" s="25">
        <f t="shared" si="10"/>
        <v>28.571428571428569</v>
      </c>
    </row>
    <row r="14" spans="1:19" s="4" customFormat="1" ht="102" x14ac:dyDescent="0.25">
      <c r="A14" s="20" t="s">
        <v>77</v>
      </c>
      <c r="B14" s="21" t="s">
        <v>78</v>
      </c>
      <c r="C14" s="25">
        <v>4151278.74</v>
      </c>
      <c r="D14" s="25">
        <v>4000000</v>
      </c>
      <c r="E14" s="25">
        <v>4000000</v>
      </c>
      <c r="F14" s="25">
        <f t="shared" ref="F14" si="15">E14-C14</f>
        <v>-151278.74000000022</v>
      </c>
      <c r="G14" s="25">
        <f t="shared" ref="G14" si="16">E14/C14*100</f>
        <v>96.355852028380056</v>
      </c>
      <c r="H14" s="25">
        <f t="shared" ref="H14:H15" si="17">E14-D14</f>
        <v>0</v>
      </c>
      <c r="I14" s="25">
        <f t="shared" ref="I14:I15" si="18">E14/D14*100</f>
        <v>100</v>
      </c>
      <c r="J14" s="25">
        <v>4000000</v>
      </c>
      <c r="K14" s="25">
        <f t="shared" ref="K14:K15" si="19">J14-C14</f>
        <v>-151278.74000000022</v>
      </c>
      <c r="L14" s="25">
        <f t="shared" ref="L14:L15" si="20">J14/C14*100</f>
        <v>96.355852028380056</v>
      </c>
      <c r="M14" s="25">
        <f t="shared" ref="M14:M15" si="21">J14-D14</f>
        <v>0</v>
      </c>
      <c r="N14" s="25">
        <f t="shared" ref="N14:N15" si="22">J14/D14*100</f>
        <v>100</v>
      </c>
      <c r="O14" s="25">
        <v>4000000</v>
      </c>
      <c r="P14" s="25">
        <f t="shared" ref="P14:P15" si="23">O14-C14</f>
        <v>-151278.74000000022</v>
      </c>
      <c r="Q14" s="25">
        <f t="shared" ref="Q14:Q15" si="24">O14/C14*100</f>
        <v>96.355852028380056</v>
      </c>
      <c r="R14" s="25">
        <f t="shared" ref="R14:R15" si="25">O14-D14</f>
        <v>0</v>
      </c>
      <c r="S14" s="25">
        <f t="shared" ref="S14:S15" si="26">O14/D14*100</f>
        <v>100</v>
      </c>
    </row>
    <row r="15" spans="1:19" s="4" customFormat="1" ht="51" x14ac:dyDescent="0.25">
      <c r="A15" s="20" t="s">
        <v>99</v>
      </c>
      <c r="B15" s="21" t="s">
        <v>101</v>
      </c>
      <c r="C15" s="25">
        <v>3168055.55</v>
      </c>
      <c r="D15" s="25">
        <v>3000000</v>
      </c>
      <c r="E15" s="25">
        <v>3000000</v>
      </c>
      <c r="F15" s="25">
        <f t="shared" ref="F15" si="27">E15-C15</f>
        <v>-168055.54999999981</v>
      </c>
      <c r="G15" s="25">
        <f t="shared" ref="G15" si="28">E15/C15*100</f>
        <v>94.695309241026422</v>
      </c>
      <c r="H15" s="25">
        <f t="shared" si="17"/>
        <v>0</v>
      </c>
      <c r="I15" s="25">
        <f t="shared" si="18"/>
        <v>100</v>
      </c>
      <c r="J15" s="25">
        <v>3000000</v>
      </c>
      <c r="K15" s="25">
        <f t="shared" si="19"/>
        <v>-168055.54999999981</v>
      </c>
      <c r="L15" s="25">
        <f t="shared" si="20"/>
        <v>94.695309241026422</v>
      </c>
      <c r="M15" s="25">
        <f t="shared" si="21"/>
        <v>0</v>
      </c>
      <c r="N15" s="25">
        <f t="shared" si="22"/>
        <v>100</v>
      </c>
      <c r="O15" s="25">
        <v>3000000</v>
      </c>
      <c r="P15" s="25">
        <f t="shared" si="23"/>
        <v>-168055.54999999981</v>
      </c>
      <c r="Q15" s="25">
        <f t="shared" si="24"/>
        <v>94.695309241026422</v>
      </c>
      <c r="R15" s="25">
        <f t="shared" si="25"/>
        <v>0</v>
      </c>
      <c r="S15" s="25">
        <f t="shared" si="26"/>
        <v>100</v>
      </c>
    </row>
    <row r="16" spans="1:19" ht="42" customHeight="1" x14ac:dyDescent="0.25">
      <c r="A16" s="20" t="s">
        <v>100</v>
      </c>
      <c r="B16" s="21" t="s">
        <v>102</v>
      </c>
      <c r="C16" s="25">
        <v>4245955.5199999996</v>
      </c>
      <c r="D16" s="25">
        <v>5000000</v>
      </c>
      <c r="E16" s="25">
        <v>6000000</v>
      </c>
      <c r="F16" s="25">
        <f t="shared" si="0"/>
        <v>1754044.4800000004</v>
      </c>
      <c r="G16" s="25">
        <f t="shared" si="2"/>
        <v>141.31094807135429</v>
      </c>
      <c r="H16" s="25">
        <f t="shared" si="1"/>
        <v>1000000</v>
      </c>
      <c r="I16" s="25">
        <f t="shared" si="3"/>
        <v>120</v>
      </c>
      <c r="J16" s="25">
        <v>6000000</v>
      </c>
      <c r="K16" s="25">
        <f t="shared" si="13"/>
        <v>1754044.4800000004</v>
      </c>
      <c r="L16" s="25">
        <f t="shared" si="4"/>
        <v>141.31094807135429</v>
      </c>
      <c r="M16" s="25">
        <f t="shared" si="5"/>
        <v>1000000</v>
      </c>
      <c r="N16" s="25">
        <f t="shared" si="6"/>
        <v>120</v>
      </c>
      <c r="O16" s="25">
        <v>6000000</v>
      </c>
      <c r="P16" s="25">
        <f t="shared" si="7"/>
        <v>1754044.4800000004</v>
      </c>
      <c r="Q16" s="25">
        <f t="shared" si="8"/>
        <v>141.31094807135429</v>
      </c>
      <c r="R16" s="25">
        <f t="shared" si="9"/>
        <v>1000000</v>
      </c>
      <c r="S16" s="25">
        <f t="shared" si="10"/>
        <v>120</v>
      </c>
    </row>
    <row r="17" spans="1:22" s="4" customFormat="1" ht="63" x14ac:dyDescent="0.25">
      <c r="A17" s="7" t="s">
        <v>7</v>
      </c>
      <c r="B17" s="8" t="s">
        <v>8</v>
      </c>
      <c r="C17" s="24">
        <f>SUM(C18)</f>
        <v>19604019.039999999</v>
      </c>
      <c r="D17" s="24">
        <f>SUM(D18)</f>
        <v>23500000</v>
      </c>
      <c r="E17" s="24">
        <f>SUM(E18)</f>
        <v>23900000</v>
      </c>
      <c r="F17" s="24">
        <f t="shared" si="0"/>
        <v>4295980.9600000009</v>
      </c>
      <c r="G17" s="24">
        <f t="shared" si="2"/>
        <v>121.91377671708281</v>
      </c>
      <c r="H17" s="24">
        <f t="shared" si="1"/>
        <v>400000</v>
      </c>
      <c r="I17" s="24">
        <f t="shared" si="3"/>
        <v>101.70212765957447</v>
      </c>
      <c r="J17" s="24">
        <f>SUM(J18)</f>
        <v>24400000</v>
      </c>
      <c r="K17" s="24">
        <f t="shared" si="13"/>
        <v>4795980.9600000009</v>
      </c>
      <c r="L17" s="24">
        <f t="shared" si="4"/>
        <v>124.46427413794228</v>
      </c>
      <c r="M17" s="24">
        <f t="shared" si="5"/>
        <v>900000</v>
      </c>
      <c r="N17" s="24">
        <f t="shared" si="6"/>
        <v>103.82978723404254</v>
      </c>
      <c r="O17" s="24">
        <f>SUM(O18)</f>
        <v>24900000</v>
      </c>
      <c r="P17" s="24">
        <f t="shared" si="7"/>
        <v>5295980.9600000009</v>
      </c>
      <c r="Q17" s="24">
        <f t="shared" si="8"/>
        <v>127.01477155880177</v>
      </c>
      <c r="R17" s="24">
        <f t="shared" si="9"/>
        <v>1400000</v>
      </c>
      <c r="S17" s="24">
        <f t="shared" si="10"/>
        <v>105.95744680851065</v>
      </c>
      <c r="V17"/>
    </row>
    <row r="18" spans="1:22" ht="18.75" x14ac:dyDescent="0.25">
      <c r="A18" s="2" t="s">
        <v>9</v>
      </c>
      <c r="B18" s="33" t="s">
        <v>64</v>
      </c>
      <c r="C18" s="25">
        <v>19604019.039999999</v>
      </c>
      <c r="D18" s="25">
        <v>23500000</v>
      </c>
      <c r="E18" s="25">
        <v>23900000</v>
      </c>
      <c r="F18" s="25">
        <f t="shared" ref="F18" si="29">E18-C18</f>
        <v>4295980.9600000009</v>
      </c>
      <c r="G18" s="25">
        <f t="shared" ref="G18" si="30">E18/C18*100</f>
        <v>121.91377671708281</v>
      </c>
      <c r="H18" s="25">
        <f t="shared" ref="H18" si="31">E18-D18</f>
        <v>400000</v>
      </c>
      <c r="I18" s="25">
        <f t="shared" ref="I18" si="32">E18/D18*100</f>
        <v>101.70212765957447</v>
      </c>
      <c r="J18" s="25">
        <v>24400000</v>
      </c>
      <c r="K18" s="25">
        <f t="shared" ref="K18" si="33">J18-C18</f>
        <v>4795980.9600000009</v>
      </c>
      <c r="L18" s="25">
        <f t="shared" ref="L18" si="34">J18/C18*100</f>
        <v>124.46427413794228</v>
      </c>
      <c r="M18" s="25">
        <f t="shared" ref="M18" si="35">J18-D18</f>
        <v>900000</v>
      </c>
      <c r="N18" s="25">
        <f t="shared" ref="N18" si="36">J18/D18*100</f>
        <v>103.82978723404254</v>
      </c>
      <c r="O18" s="25">
        <v>24900000</v>
      </c>
      <c r="P18" s="25">
        <f t="shared" ref="P18" si="37">O18-C18</f>
        <v>5295980.9600000009</v>
      </c>
      <c r="Q18" s="25">
        <f t="shared" ref="Q18" si="38">O18/C18*100</f>
        <v>127.01477155880177</v>
      </c>
      <c r="R18" s="25">
        <f t="shared" ref="R18" si="39">O18-D18</f>
        <v>1400000</v>
      </c>
      <c r="S18" s="25">
        <f t="shared" ref="S18" si="40">O18/D18*100</f>
        <v>105.95744680851065</v>
      </c>
      <c r="V18" s="32"/>
    </row>
    <row r="19" spans="1:22" s="4" customFormat="1" ht="18.75" x14ac:dyDescent="0.25">
      <c r="A19" s="7" t="s">
        <v>114</v>
      </c>
      <c r="B19" s="5" t="s">
        <v>115</v>
      </c>
      <c r="C19" s="24"/>
      <c r="D19" s="24"/>
      <c r="E19" s="24">
        <v>10000000</v>
      </c>
      <c r="F19" s="24">
        <f t="shared" si="0"/>
        <v>10000000</v>
      </c>
      <c r="G19" s="24" t="e">
        <f t="shared" si="2"/>
        <v>#DIV/0!</v>
      </c>
      <c r="H19" s="24">
        <f t="shared" si="1"/>
        <v>10000000</v>
      </c>
      <c r="I19" s="24" t="e">
        <f t="shared" si="3"/>
        <v>#DIV/0!</v>
      </c>
      <c r="J19" s="24">
        <v>10000000</v>
      </c>
      <c r="K19" s="24">
        <f t="shared" si="13"/>
        <v>10000000</v>
      </c>
      <c r="L19" s="24" t="e">
        <f t="shared" si="4"/>
        <v>#DIV/0!</v>
      </c>
      <c r="M19" s="24">
        <f t="shared" si="5"/>
        <v>10000000</v>
      </c>
      <c r="N19" s="24" t="e">
        <f t="shared" si="6"/>
        <v>#DIV/0!</v>
      </c>
      <c r="O19" s="24">
        <v>10000000</v>
      </c>
      <c r="P19" s="24">
        <f t="shared" si="7"/>
        <v>10000000</v>
      </c>
      <c r="Q19" s="24" t="e">
        <f t="shared" si="8"/>
        <v>#DIV/0!</v>
      </c>
      <c r="R19" s="24">
        <f t="shared" si="9"/>
        <v>10000000</v>
      </c>
      <c r="S19" s="24" t="e">
        <f t="shared" si="10"/>
        <v>#DIV/0!</v>
      </c>
      <c r="V19" s="29"/>
    </row>
    <row r="20" spans="1:22" s="4" customFormat="1" ht="31.5" x14ac:dyDescent="0.25">
      <c r="A20" s="7" t="s">
        <v>10</v>
      </c>
      <c r="B20" s="9" t="s">
        <v>11</v>
      </c>
      <c r="C20" s="24">
        <f>C21+C22+C23+C24</f>
        <v>27738134.699999999</v>
      </c>
      <c r="D20" s="24">
        <f>D21+D22+D23+D24</f>
        <v>11407000</v>
      </c>
      <c r="E20" s="24">
        <f>E21+E22+E23+E24</f>
        <v>17450000</v>
      </c>
      <c r="F20" s="24">
        <f t="shared" si="0"/>
        <v>-10288134.699999999</v>
      </c>
      <c r="G20" s="24">
        <f t="shared" si="2"/>
        <v>62.909781745345697</v>
      </c>
      <c r="H20" s="24">
        <f t="shared" si="1"/>
        <v>6043000</v>
      </c>
      <c r="I20" s="24">
        <f t="shared" si="3"/>
        <v>152.97624265801701</v>
      </c>
      <c r="J20" s="24">
        <f>J21+J22+J23+J24</f>
        <v>17600000</v>
      </c>
      <c r="K20" s="24">
        <f t="shared" si="13"/>
        <v>-10138134.699999999</v>
      </c>
      <c r="L20" s="24">
        <f t="shared" si="4"/>
        <v>63.450553508199668</v>
      </c>
      <c r="M20" s="24">
        <f t="shared" si="5"/>
        <v>6193000</v>
      </c>
      <c r="N20" s="24">
        <f t="shared" si="6"/>
        <v>154.29122468659594</v>
      </c>
      <c r="O20" s="24">
        <f>O21+O22+O23+O24</f>
        <v>17750000</v>
      </c>
      <c r="P20" s="24">
        <f t="shared" si="7"/>
        <v>-9988134.6999999993</v>
      </c>
      <c r="Q20" s="24">
        <f t="shared" si="8"/>
        <v>63.991325271053647</v>
      </c>
      <c r="R20" s="24">
        <f t="shared" si="9"/>
        <v>6343000</v>
      </c>
      <c r="S20" s="24">
        <f t="shared" si="10"/>
        <v>155.60620671517489</v>
      </c>
      <c r="V20"/>
    </row>
    <row r="21" spans="1:22" s="4" customFormat="1" ht="18.75" x14ac:dyDescent="0.25">
      <c r="A21" s="2" t="s">
        <v>12</v>
      </c>
      <c r="B21" s="10" t="s">
        <v>20</v>
      </c>
      <c r="C21" s="25">
        <v>3380176.48</v>
      </c>
      <c r="D21" s="25">
        <v>3200000</v>
      </c>
      <c r="E21" s="25">
        <v>3800000</v>
      </c>
      <c r="F21" s="25">
        <f t="shared" si="0"/>
        <v>419823.52</v>
      </c>
      <c r="G21" s="25">
        <f t="shared" si="2"/>
        <v>112.4201657068509</v>
      </c>
      <c r="H21" s="25">
        <f t="shared" si="1"/>
        <v>600000</v>
      </c>
      <c r="I21" s="25">
        <f t="shared" si="3"/>
        <v>118.75</v>
      </c>
      <c r="J21" s="25">
        <v>3850000</v>
      </c>
      <c r="K21" s="25">
        <f t="shared" si="13"/>
        <v>469823.52</v>
      </c>
      <c r="L21" s="25">
        <f t="shared" si="4"/>
        <v>113.89937841352</v>
      </c>
      <c r="M21" s="25">
        <f t="shared" si="5"/>
        <v>650000</v>
      </c>
      <c r="N21" s="25">
        <f t="shared" si="6"/>
        <v>120.3125</v>
      </c>
      <c r="O21" s="25">
        <v>3900000</v>
      </c>
      <c r="P21" s="25">
        <f t="shared" si="7"/>
        <v>519823.52</v>
      </c>
      <c r="Q21" s="25">
        <f t="shared" si="8"/>
        <v>115.37859112018909</v>
      </c>
      <c r="R21" s="25">
        <f t="shared" si="9"/>
        <v>700000</v>
      </c>
      <c r="S21" s="25">
        <f t="shared" si="10"/>
        <v>121.875</v>
      </c>
      <c r="V21"/>
    </row>
    <row r="22" spans="1:22" s="4" customFormat="1" ht="18.75" hidden="1" x14ac:dyDescent="0.25">
      <c r="A22" s="2" t="s">
        <v>21</v>
      </c>
      <c r="B22" s="10" t="s">
        <v>25</v>
      </c>
      <c r="C22" s="25">
        <v>0</v>
      </c>
      <c r="D22" s="25"/>
      <c r="E22" s="25"/>
      <c r="F22" s="25">
        <f t="shared" si="0"/>
        <v>0</v>
      </c>
      <c r="G22" s="25" t="e">
        <f t="shared" si="2"/>
        <v>#DIV/0!</v>
      </c>
      <c r="H22" s="25">
        <f t="shared" si="1"/>
        <v>0</v>
      </c>
      <c r="I22" s="25">
        <v>0</v>
      </c>
      <c r="J22" s="25"/>
      <c r="K22" s="25">
        <f t="shared" si="13"/>
        <v>0</v>
      </c>
      <c r="L22" s="25" t="e">
        <f t="shared" si="4"/>
        <v>#DIV/0!</v>
      </c>
      <c r="M22" s="25">
        <f t="shared" si="5"/>
        <v>0</v>
      </c>
      <c r="N22" s="25">
        <v>0</v>
      </c>
      <c r="O22" s="25"/>
      <c r="P22" s="25">
        <f t="shared" si="7"/>
        <v>0</v>
      </c>
      <c r="Q22" s="25" t="e">
        <f t="shared" si="8"/>
        <v>#DIV/0!</v>
      </c>
      <c r="R22" s="25">
        <f t="shared" si="9"/>
        <v>0</v>
      </c>
      <c r="S22" s="25">
        <v>0</v>
      </c>
      <c r="V22"/>
    </row>
    <row r="23" spans="1:22" s="4" customFormat="1" ht="18.75" x14ac:dyDescent="0.25">
      <c r="A23" s="2" t="s">
        <v>22</v>
      </c>
      <c r="B23" s="10" t="s">
        <v>23</v>
      </c>
      <c r="C23" s="25">
        <v>20582767.699999999</v>
      </c>
      <c r="D23" s="25">
        <v>707000</v>
      </c>
      <c r="E23" s="25">
        <v>1050000</v>
      </c>
      <c r="F23" s="25">
        <f t="shared" si="0"/>
        <v>-19532767.699999999</v>
      </c>
      <c r="G23" s="25">
        <f t="shared" si="2"/>
        <v>5.1013547609537468</v>
      </c>
      <c r="H23" s="25">
        <f t="shared" si="1"/>
        <v>343000</v>
      </c>
      <c r="I23" s="25">
        <f t="shared" si="3"/>
        <v>148.51485148514851</v>
      </c>
      <c r="J23" s="25">
        <v>1050000</v>
      </c>
      <c r="K23" s="25">
        <f t="shared" si="13"/>
        <v>-19532767.699999999</v>
      </c>
      <c r="L23" s="25">
        <f t="shared" si="4"/>
        <v>5.1013547609537468</v>
      </c>
      <c r="M23" s="25">
        <f t="shared" si="5"/>
        <v>343000</v>
      </c>
      <c r="N23" s="25">
        <f t="shared" si="6"/>
        <v>148.51485148514851</v>
      </c>
      <c r="O23" s="25">
        <v>1050000</v>
      </c>
      <c r="P23" s="25">
        <f t="shared" si="7"/>
        <v>-19532767.699999999</v>
      </c>
      <c r="Q23" s="25">
        <f t="shared" si="8"/>
        <v>5.1013547609537468</v>
      </c>
      <c r="R23" s="25">
        <f t="shared" si="9"/>
        <v>343000</v>
      </c>
      <c r="S23" s="25">
        <f t="shared" si="10"/>
        <v>148.51485148514851</v>
      </c>
      <c r="V23"/>
    </row>
    <row r="24" spans="1:22" s="4" customFormat="1" ht="18.75" x14ac:dyDescent="0.25">
      <c r="A24" s="2" t="s">
        <v>13</v>
      </c>
      <c r="B24" s="10" t="s">
        <v>24</v>
      </c>
      <c r="C24" s="25">
        <v>3775190.52</v>
      </c>
      <c r="D24" s="25">
        <v>7500000</v>
      </c>
      <c r="E24" s="25">
        <v>12600000</v>
      </c>
      <c r="F24" s="25">
        <f t="shared" si="0"/>
        <v>8824809.4800000004</v>
      </c>
      <c r="G24" s="25">
        <f t="shared" si="2"/>
        <v>333.75799004708244</v>
      </c>
      <c r="H24" s="25">
        <f t="shared" si="1"/>
        <v>5100000</v>
      </c>
      <c r="I24" s="25">
        <f t="shared" si="3"/>
        <v>168</v>
      </c>
      <c r="J24" s="25">
        <v>12700000</v>
      </c>
      <c r="K24" s="25">
        <f t="shared" si="13"/>
        <v>8924809.4800000004</v>
      </c>
      <c r="L24" s="25">
        <f t="shared" si="4"/>
        <v>336.40686298396406</v>
      </c>
      <c r="M24" s="25">
        <f t="shared" si="5"/>
        <v>5200000</v>
      </c>
      <c r="N24" s="25">
        <f t="shared" si="6"/>
        <v>169.33333333333334</v>
      </c>
      <c r="O24" s="25">
        <v>12800000</v>
      </c>
      <c r="P24" s="25">
        <f t="shared" si="7"/>
        <v>9024809.4800000004</v>
      </c>
      <c r="Q24" s="25">
        <f t="shared" si="8"/>
        <v>339.05573592084568</v>
      </c>
      <c r="R24" s="25">
        <f t="shared" si="9"/>
        <v>5300000</v>
      </c>
      <c r="S24" s="25">
        <f t="shared" si="10"/>
        <v>170.66666666666669</v>
      </c>
      <c r="V24"/>
    </row>
    <row r="25" spans="1:22" s="4" customFormat="1" ht="18.75" x14ac:dyDescent="0.25">
      <c r="A25" s="7" t="s">
        <v>83</v>
      </c>
      <c r="B25" s="9" t="s">
        <v>84</v>
      </c>
      <c r="C25" s="24">
        <f>SUM(C26)</f>
        <v>9727600</v>
      </c>
      <c r="D25" s="24">
        <f>SUM(D26)</f>
        <v>9500000</v>
      </c>
      <c r="E25" s="24">
        <f>SUM(E26)</f>
        <v>15000000</v>
      </c>
      <c r="F25" s="24">
        <f t="shared" si="0"/>
        <v>5272400</v>
      </c>
      <c r="G25" s="24">
        <v>0</v>
      </c>
      <c r="H25" s="24">
        <f t="shared" si="1"/>
        <v>5500000</v>
      </c>
      <c r="I25" s="24">
        <v>0</v>
      </c>
      <c r="J25" s="24">
        <f>SUM(J26)</f>
        <v>15000000</v>
      </c>
      <c r="K25" s="24">
        <f t="shared" si="13"/>
        <v>5272400</v>
      </c>
      <c r="L25" s="24">
        <v>0</v>
      </c>
      <c r="M25" s="24">
        <f t="shared" si="5"/>
        <v>5500000</v>
      </c>
      <c r="N25" s="24">
        <v>0</v>
      </c>
      <c r="O25" s="24">
        <f>SUM(O26)</f>
        <v>15000000</v>
      </c>
      <c r="P25" s="24">
        <f t="shared" si="7"/>
        <v>5272400</v>
      </c>
      <c r="Q25" s="24">
        <v>0</v>
      </c>
      <c r="R25" s="24">
        <f t="shared" si="9"/>
        <v>5500000</v>
      </c>
      <c r="S25" s="24">
        <v>0</v>
      </c>
      <c r="V25" s="29"/>
    </row>
    <row r="26" spans="1:22" s="4" customFormat="1" ht="54" customHeight="1" x14ac:dyDescent="0.25">
      <c r="A26" s="2" t="s">
        <v>85</v>
      </c>
      <c r="B26" s="30" t="s">
        <v>86</v>
      </c>
      <c r="C26" s="25">
        <v>9727600</v>
      </c>
      <c r="D26" s="25">
        <v>9500000</v>
      </c>
      <c r="E26" s="25">
        <v>15000000</v>
      </c>
      <c r="F26" s="25">
        <f t="shared" si="0"/>
        <v>5272400</v>
      </c>
      <c r="G26" s="25">
        <v>0</v>
      </c>
      <c r="H26" s="25">
        <f t="shared" si="1"/>
        <v>5500000</v>
      </c>
      <c r="I26" s="25">
        <v>0</v>
      </c>
      <c r="J26" s="25">
        <v>15000000</v>
      </c>
      <c r="K26" s="25">
        <f t="shared" si="13"/>
        <v>5272400</v>
      </c>
      <c r="L26" s="25">
        <v>0</v>
      </c>
      <c r="M26" s="25">
        <f t="shared" si="5"/>
        <v>5500000</v>
      </c>
      <c r="N26" s="25">
        <v>0</v>
      </c>
      <c r="O26" s="25">
        <v>15000000</v>
      </c>
      <c r="P26" s="25">
        <f t="shared" si="7"/>
        <v>5272400</v>
      </c>
      <c r="Q26" s="25">
        <v>0</v>
      </c>
      <c r="R26" s="25">
        <f t="shared" si="9"/>
        <v>5500000</v>
      </c>
      <c r="S26" s="25">
        <v>0</v>
      </c>
      <c r="V26"/>
    </row>
    <row r="27" spans="1:22" s="4" customFormat="1" ht="18.75" x14ac:dyDescent="0.25">
      <c r="A27" s="7" t="s">
        <v>87</v>
      </c>
      <c r="B27" s="9" t="s">
        <v>88</v>
      </c>
      <c r="C27" s="24">
        <f>SUM(C28:C29)</f>
        <v>49260036</v>
      </c>
      <c r="D27" s="24">
        <f>SUM(D28:D29)</f>
        <v>33840000</v>
      </c>
      <c r="E27" s="24">
        <f>SUM(E28:E29)</f>
        <v>40700000</v>
      </c>
      <c r="F27" s="24">
        <f t="shared" si="0"/>
        <v>-8560036</v>
      </c>
      <c r="G27" s="24">
        <v>0</v>
      </c>
      <c r="H27" s="24">
        <f t="shared" si="1"/>
        <v>6860000</v>
      </c>
      <c r="I27" s="24">
        <v>0</v>
      </c>
      <c r="J27" s="24">
        <f>SUM(J28,J29)</f>
        <v>40700000</v>
      </c>
      <c r="K27" s="24">
        <f t="shared" si="13"/>
        <v>-8560036</v>
      </c>
      <c r="L27" s="24">
        <v>0</v>
      </c>
      <c r="M27" s="24">
        <f t="shared" si="5"/>
        <v>6860000</v>
      </c>
      <c r="N27" s="24">
        <v>0</v>
      </c>
      <c r="O27" s="24">
        <f>SUM(O28,O29)</f>
        <v>40700000</v>
      </c>
      <c r="P27" s="24">
        <f t="shared" si="7"/>
        <v>-8560036</v>
      </c>
      <c r="Q27" s="24">
        <v>0</v>
      </c>
      <c r="R27" s="24">
        <f t="shared" si="9"/>
        <v>6860000</v>
      </c>
      <c r="S27" s="24">
        <v>0</v>
      </c>
      <c r="V27" s="29"/>
    </row>
    <row r="28" spans="1:22" s="4" customFormat="1" ht="29.25" customHeight="1" x14ac:dyDescent="0.25">
      <c r="A28" s="2" t="s">
        <v>89</v>
      </c>
      <c r="B28" s="10" t="s">
        <v>91</v>
      </c>
      <c r="C28" s="25">
        <v>39007595.939999998</v>
      </c>
      <c r="D28" s="25">
        <v>23510000</v>
      </c>
      <c r="E28" s="25">
        <v>23700000</v>
      </c>
      <c r="F28" s="25">
        <f t="shared" si="0"/>
        <v>-15307595.939999998</v>
      </c>
      <c r="G28" s="25">
        <v>0</v>
      </c>
      <c r="H28" s="25">
        <f t="shared" si="1"/>
        <v>190000</v>
      </c>
      <c r="I28" s="25">
        <v>0</v>
      </c>
      <c r="J28" s="25">
        <v>23700000</v>
      </c>
      <c r="K28" s="25">
        <f t="shared" si="13"/>
        <v>-15307595.939999998</v>
      </c>
      <c r="L28" s="25">
        <v>0</v>
      </c>
      <c r="M28" s="25">
        <f t="shared" si="5"/>
        <v>190000</v>
      </c>
      <c r="N28" s="25">
        <v>0</v>
      </c>
      <c r="O28" s="25">
        <v>23700000</v>
      </c>
      <c r="P28" s="25">
        <f t="shared" si="7"/>
        <v>-15307595.939999998</v>
      </c>
      <c r="Q28" s="25">
        <v>0</v>
      </c>
      <c r="R28" s="25">
        <f t="shared" si="9"/>
        <v>190000</v>
      </c>
      <c r="S28" s="25">
        <v>0</v>
      </c>
      <c r="V28"/>
    </row>
    <row r="29" spans="1:22" ht="47.25" customHeight="1" x14ac:dyDescent="0.25">
      <c r="A29" s="2" t="s">
        <v>90</v>
      </c>
      <c r="B29" s="30" t="s">
        <v>92</v>
      </c>
      <c r="C29" s="25">
        <v>10252440.060000001</v>
      </c>
      <c r="D29" s="25">
        <v>10330000</v>
      </c>
      <c r="E29" s="25">
        <v>17000000</v>
      </c>
      <c r="F29" s="25">
        <f t="shared" si="0"/>
        <v>6747559.9399999995</v>
      </c>
      <c r="G29" s="25">
        <v>0</v>
      </c>
      <c r="H29" s="25">
        <f t="shared" si="1"/>
        <v>6670000</v>
      </c>
      <c r="I29" s="25">
        <v>0</v>
      </c>
      <c r="J29" s="25">
        <v>17000000</v>
      </c>
      <c r="K29" s="25">
        <f t="shared" si="13"/>
        <v>6747559.9399999995</v>
      </c>
      <c r="L29" s="25">
        <v>0</v>
      </c>
      <c r="M29" s="25">
        <f t="shared" si="5"/>
        <v>6670000</v>
      </c>
      <c r="N29" s="25">
        <v>0</v>
      </c>
      <c r="O29" s="25">
        <v>17000000</v>
      </c>
      <c r="P29" s="25">
        <f t="shared" si="7"/>
        <v>6747559.9399999995</v>
      </c>
      <c r="Q29" s="25">
        <v>0</v>
      </c>
      <c r="R29" s="25">
        <f t="shared" si="9"/>
        <v>6670000</v>
      </c>
      <c r="S29" s="25">
        <v>0</v>
      </c>
    </row>
    <row r="30" spans="1:22" s="4" customFormat="1" ht="18.75" x14ac:dyDescent="0.25">
      <c r="A30" s="7" t="s">
        <v>82</v>
      </c>
      <c r="B30" s="7" t="s">
        <v>26</v>
      </c>
      <c r="C30" s="24">
        <f>C31</f>
        <v>5292218.83</v>
      </c>
      <c r="D30" s="24">
        <f t="shared" ref="D30:O30" si="41">D31</f>
        <v>4800000</v>
      </c>
      <c r="E30" s="24">
        <f t="shared" si="41"/>
        <v>5000000</v>
      </c>
      <c r="F30" s="24">
        <f t="shared" si="0"/>
        <v>-292218.83000000007</v>
      </c>
      <c r="G30" s="24">
        <f t="shared" si="2"/>
        <v>94.478330556863995</v>
      </c>
      <c r="H30" s="24">
        <f t="shared" si="1"/>
        <v>200000</v>
      </c>
      <c r="I30" s="24">
        <f t="shared" si="3"/>
        <v>104.16666666666667</v>
      </c>
      <c r="J30" s="24">
        <f t="shared" si="41"/>
        <v>5200000</v>
      </c>
      <c r="K30" s="24">
        <f t="shared" si="13"/>
        <v>-92218.830000000075</v>
      </c>
      <c r="L30" s="24">
        <f t="shared" si="4"/>
        <v>98.257463779138561</v>
      </c>
      <c r="M30" s="24">
        <f t="shared" si="5"/>
        <v>400000</v>
      </c>
      <c r="N30" s="24">
        <f t="shared" si="6"/>
        <v>108.33333333333333</v>
      </c>
      <c r="O30" s="24">
        <f t="shared" si="41"/>
        <v>5400000</v>
      </c>
      <c r="P30" s="24">
        <f t="shared" si="7"/>
        <v>107781.16999999993</v>
      </c>
      <c r="Q30" s="24">
        <f t="shared" si="8"/>
        <v>102.0365970014131</v>
      </c>
      <c r="R30" s="24">
        <f t="shared" si="9"/>
        <v>600000</v>
      </c>
      <c r="S30" s="24">
        <f t="shared" si="10"/>
        <v>112.5</v>
      </c>
    </row>
    <row r="31" spans="1:22" ht="47.25" x14ac:dyDescent="0.25">
      <c r="A31" s="2" t="s">
        <v>82</v>
      </c>
      <c r="B31" s="6" t="s">
        <v>27</v>
      </c>
      <c r="C31" s="25">
        <v>5292218.83</v>
      </c>
      <c r="D31" s="25">
        <v>4800000</v>
      </c>
      <c r="E31" s="25">
        <v>5000000</v>
      </c>
      <c r="F31" s="25">
        <f t="shared" si="0"/>
        <v>-292218.83000000007</v>
      </c>
      <c r="G31" s="25">
        <f t="shared" si="2"/>
        <v>94.478330556863995</v>
      </c>
      <c r="H31" s="25">
        <f t="shared" si="1"/>
        <v>200000</v>
      </c>
      <c r="I31" s="25">
        <f t="shared" si="3"/>
        <v>104.16666666666667</v>
      </c>
      <c r="J31" s="25">
        <v>5200000</v>
      </c>
      <c r="K31" s="25">
        <f t="shared" si="13"/>
        <v>-92218.830000000075</v>
      </c>
      <c r="L31" s="25">
        <f t="shared" si="4"/>
        <v>98.257463779138561</v>
      </c>
      <c r="M31" s="25">
        <f t="shared" si="5"/>
        <v>400000</v>
      </c>
      <c r="N31" s="25">
        <f t="shared" si="6"/>
        <v>108.33333333333333</v>
      </c>
      <c r="O31" s="25">
        <v>5400000</v>
      </c>
      <c r="P31" s="25">
        <f t="shared" si="7"/>
        <v>107781.16999999993</v>
      </c>
      <c r="Q31" s="25">
        <f t="shared" si="8"/>
        <v>102.0365970014131</v>
      </c>
      <c r="R31" s="25">
        <f t="shared" si="9"/>
        <v>600000</v>
      </c>
      <c r="S31" s="25">
        <f t="shared" si="10"/>
        <v>112.5</v>
      </c>
    </row>
    <row r="32" spans="1:22" s="4" customFormat="1" ht="18.75" x14ac:dyDescent="0.25">
      <c r="A32" s="13"/>
      <c r="B32" s="14" t="s">
        <v>14</v>
      </c>
      <c r="C32" s="23">
        <f t="shared" ref="C32:E32" si="42">C33+C37+C39+C41+C45+C47</f>
        <v>176926222.20999998</v>
      </c>
      <c r="D32" s="23">
        <f t="shared" si="42"/>
        <v>207200000</v>
      </c>
      <c r="E32" s="23">
        <f t="shared" si="42"/>
        <v>212200000</v>
      </c>
      <c r="F32" s="23">
        <f t="shared" si="0"/>
        <v>35273777.790000021</v>
      </c>
      <c r="G32" s="23">
        <f t="shared" si="2"/>
        <v>119.93699822976626</v>
      </c>
      <c r="H32" s="23">
        <f t="shared" si="1"/>
        <v>5000000</v>
      </c>
      <c r="I32" s="23">
        <f t="shared" si="3"/>
        <v>102.4131274131274</v>
      </c>
      <c r="J32" s="23">
        <f t="shared" ref="J32" si="43">J33+J37+J39+J41+J45+J47</f>
        <v>167240000</v>
      </c>
      <c r="K32" s="23">
        <f t="shared" si="13"/>
        <v>-9686222.2099999785</v>
      </c>
      <c r="L32" s="23">
        <f t="shared" si="4"/>
        <v>94.525276078916633</v>
      </c>
      <c r="M32" s="23">
        <f t="shared" si="5"/>
        <v>-39960000</v>
      </c>
      <c r="N32" s="23">
        <f t="shared" si="6"/>
        <v>80.714285714285722</v>
      </c>
      <c r="O32" s="23">
        <f t="shared" ref="O32" si="44">O33+O37+O39+O41+O45+O47</f>
        <v>167380000</v>
      </c>
      <c r="P32" s="23">
        <f t="shared" si="7"/>
        <v>-9546222.2099999785</v>
      </c>
      <c r="Q32" s="23">
        <f t="shared" si="8"/>
        <v>94.604405106966439</v>
      </c>
      <c r="R32" s="23">
        <f t="shared" si="9"/>
        <v>-39820000</v>
      </c>
      <c r="S32" s="23">
        <f t="shared" si="10"/>
        <v>80.781853281853273</v>
      </c>
    </row>
    <row r="33" spans="1:19" s="4" customFormat="1" ht="31.5" x14ac:dyDescent="0.25">
      <c r="A33" s="7" t="s">
        <v>33</v>
      </c>
      <c r="B33" s="8" t="s">
        <v>32</v>
      </c>
      <c r="C33" s="24">
        <f>C34+C35+C36</f>
        <v>93000483.749999985</v>
      </c>
      <c r="D33" s="24">
        <f>D34+D35+D36</f>
        <v>118700000</v>
      </c>
      <c r="E33" s="24">
        <f>E34+E35+E36</f>
        <v>134800000</v>
      </c>
      <c r="F33" s="24">
        <f t="shared" si="0"/>
        <v>41799516.250000015</v>
      </c>
      <c r="G33" s="24">
        <f t="shared" si="2"/>
        <v>144.94548260884721</v>
      </c>
      <c r="H33" s="24">
        <f t="shared" si="1"/>
        <v>16100000</v>
      </c>
      <c r="I33" s="24">
        <f t="shared" si="3"/>
        <v>113.56360572872788</v>
      </c>
      <c r="J33" s="24">
        <f>J34+J35+J36</f>
        <v>114840000</v>
      </c>
      <c r="K33" s="24">
        <f t="shared" si="13"/>
        <v>21839516.250000015</v>
      </c>
      <c r="L33" s="24">
        <f t="shared" si="4"/>
        <v>123.48322865578645</v>
      </c>
      <c r="M33" s="24">
        <f t="shared" si="5"/>
        <v>-3860000</v>
      </c>
      <c r="N33" s="24">
        <f t="shared" si="6"/>
        <v>96.748104465037912</v>
      </c>
      <c r="O33" s="24">
        <f>O34+O35+O36</f>
        <v>114880000</v>
      </c>
      <c r="P33" s="24">
        <f t="shared" si="7"/>
        <v>21879516.250000015</v>
      </c>
      <c r="Q33" s="24">
        <f t="shared" si="8"/>
        <v>123.52623918475049</v>
      </c>
      <c r="R33" s="24">
        <f t="shared" si="9"/>
        <v>-3820000</v>
      </c>
      <c r="S33" s="24">
        <f t="shared" si="10"/>
        <v>96.781802864363939</v>
      </c>
    </row>
    <row r="34" spans="1:19" ht="18.75" x14ac:dyDescent="0.25">
      <c r="A34" s="11" t="s">
        <v>41</v>
      </c>
      <c r="B34" s="6" t="s">
        <v>28</v>
      </c>
      <c r="C34" s="25">
        <v>88793590.129999995</v>
      </c>
      <c r="D34" s="25">
        <v>115200000</v>
      </c>
      <c r="E34" s="25">
        <v>130000000</v>
      </c>
      <c r="F34" s="25">
        <f t="shared" si="0"/>
        <v>41206409.870000005</v>
      </c>
      <c r="G34" s="25">
        <f t="shared" si="2"/>
        <v>146.4069645226316</v>
      </c>
      <c r="H34" s="25">
        <f t="shared" si="1"/>
        <v>14800000</v>
      </c>
      <c r="I34" s="25">
        <f t="shared" si="3"/>
        <v>112.84722222222223</v>
      </c>
      <c r="J34" s="25">
        <v>110000000</v>
      </c>
      <c r="K34" s="25">
        <f t="shared" si="13"/>
        <v>21206409.870000005</v>
      </c>
      <c r="L34" s="25">
        <f t="shared" si="4"/>
        <v>123.88281613453442</v>
      </c>
      <c r="M34" s="25">
        <f t="shared" si="5"/>
        <v>-5200000</v>
      </c>
      <c r="N34" s="25">
        <f t="shared" si="6"/>
        <v>95.486111111111114</v>
      </c>
      <c r="O34" s="25">
        <v>110000000</v>
      </c>
      <c r="P34" s="25">
        <f t="shared" si="7"/>
        <v>21206409.870000005</v>
      </c>
      <c r="Q34" s="25">
        <f t="shared" si="8"/>
        <v>123.88281613453442</v>
      </c>
      <c r="R34" s="25">
        <f t="shared" si="9"/>
        <v>-5200000</v>
      </c>
      <c r="S34" s="25">
        <f t="shared" si="10"/>
        <v>95.486111111111114</v>
      </c>
    </row>
    <row r="35" spans="1:19" ht="18.75" x14ac:dyDescent="0.25">
      <c r="A35" s="11" t="s">
        <v>34</v>
      </c>
      <c r="B35" s="6" t="s">
        <v>29</v>
      </c>
      <c r="C35" s="25">
        <v>3971333.3</v>
      </c>
      <c r="D35" s="25">
        <v>3500000</v>
      </c>
      <c r="E35" s="25">
        <v>4500000</v>
      </c>
      <c r="F35" s="25">
        <f t="shared" si="0"/>
        <v>528666.70000000019</v>
      </c>
      <c r="G35" s="25">
        <f t="shared" si="2"/>
        <v>113.31207078489231</v>
      </c>
      <c r="H35" s="25">
        <f t="shared" si="1"/>
        <v>1000000</v>
      </c>
      <c r="I35" s="25">
        <f t="shared" si="3"/>
        <v>128.57142857142858</v>
      </c>
      <c r="J35" s="25">
        <v>4500000</v>
      </c>
      <c r="K35" s="25">
        <f t="shared" si="13"/>
        <v>528666.70000000019</v>
      </c>
      <c r="L35" s="25">
        <f t="shared" si="4"/>
        <v>113.31207078489231</v>
      </c>
      <c r="M35" s="25">
        <f t="shared" si="5"/>
        <v>1000000</v>
      </c>
      <c r="N35" s="25">
        <f t="shared" si="6"/>
        <v>128.57142857142858</v>
      </c>
      <c r="O35" s="25">
        <v>4500000</v>
      </c>
      <c r="P35" s="25">
        <f t="shared" si="7"/>
        <v>528666.70000000019</v>
      </c>
      <c r="Q35" s="25">
        <f t="shared" si="8"/>
        <v>113.31207078489231</v>
      </c>
      <c r="R35" s="25">
        <f t="shared" si="9"/>
        <v>1000000</v>
      </c>
      <c r="S35" s="25">
        <f t="shared" si="10"/>
        <v>128.57142857142858</v>
      </c>
    </row>
    <row r="36" spans="1:19" ht="31.5" customHeight="1" x14ac:dyDescent="0.25">
      <c r="A36" s="11" t="s">
        <v>103</v>
      </c>
      <c r="B36" s="6" t="s">
        <v>104</v>
      </c>
      <c r="C36" s="25">
        <v>235560.32000000001</v>
      </c>
      <c r="D36" s="25">
        <v>0</v>
      </c>
      <c r="E36" s="25">
        <v>300000</v>
      </c>
      <c r="F36" s="25">
        <f t="shared" si="0"/>
        <v>64439.679999999993</v>
      </c>
      <c r="G36" s="25">
        <f t="shared" si="2"/>
        <v>127.35591461244407</v>
      </c>
      <c r="H36" s="25">
        <f t="shared" si="1"/>
        <v>300000</v>
      </c>
      <c r="I36" s="25" t="e">
        <f t="shared" si="3"/>
        <v>#DIV/0!</v>
      </c>
      <c r="J36" s="25">
        <v>340000</v>
      </c>
      <c r="K36" s="25">
        <f t="shared" si="13"/>
        <v>104439.67999999999</v>
      </c>
      <c r="L36" s="25">
        <f t="shared" si="4"/>
        <v>144.3367032274366</v>
      </c>
      <c r="M36" s="25">
        <f t="shared" si="5"/>
        <v>340000</v>
      </c>
      <c r="N36" s="25" t="e">
        <f t="shared" si="6"/>
        <v>#DIV/0!</v>
      </c>
      <c r="O36" s="25">
        <v>380000</v>
      </c>
      <c r="P36" s="25">
        <f t="shared" si="7"/>
        <v>144439.67999999999</v>
      </c>
      <c r="Q36" s="25">
        <f t="shared" si="8"/>
        <v>161.31749184242915</v>
      </c>
      <c r="R36" s="25">
        <f t="shared" si="9"/>
        <v>380000</v>
      </c>
      <c r="S36" s="25" t="e">
        <f t="shared" si="10"/>
        <v>#DIV/0!</v>
      </c>
    </row>
    <row r="37" spans="1:19" ht="31.5" x14ac:dyDescent="0.25">
      <c r="A37" s="12" t="s">
        <v>36</v>
      </c>
      <c r="B37" s="8" t="s">
        <v>35</v>
      </c>
      <c r="C37" s="24">
        <f>C38</f>
        <v>2592538.06</v>
      </c>
      <c r="D37" s="24">
        <f t="shared" ref="D37:O37" si="45">D38</f>
        <v>2600000</v>
      </c>
      <c r="E37" s="24">
        <f t="shared" si="45"/>
        <v>2700000</v>
      </c>
      <c r="F37" s="24">
        <f t="shared" si="0"/>
        <v>107461.93999999994</v>
      </c>
      <c r="G37" s="24">
        <f t="shared" si="2"/>
        <v>104.1450477297911</v>
      </c>
      <c r="H37" s="24">
        <f t="shared" si="1"/>
        <v>100000</v>
      </c>
      <c r="I37" s="24">
        <f t="shared" si="3"/>
        <v>103.84615384615385</v>
      </c>
      <c r="J37" s="24">
        <f t="shared" si="45"/>
        <v>2800000</v>
      </c>
      <c r="K37" s="24">
        <f t="shared" si="13"/>
        <v>207461.93999999994</v>
      </c>
      <c r="L37" s="24">
        <f t="shared" si="4"/>
        <v>108.00227171978337</v>
      </c>
      <c r="M37" s="24">
        <f t="shared" si="5"/>
        <v>200000</v>
      </c>
      <c r="N37" s="24">
        <f t="shared" si="6"/>
        <v>107.69230769230769</v>
      </c>
      <c r="O37" s="24">
        <f t="shared" si="45"/>
        <v>2900000</v>
      </c>
      <c r="P37" s="24">
        <f t="shared" si="7"/>
        <v>307461.93999999994</v>
      </c>
      <c r="Q37" s="24">
        <f t="shared" si="8"/>
        <v>111.85949570977563</v>
      </c>
      <c r="R37" s="24">
        <f t="shared" si="9"/>
        <v>300000</v>
      </c>
      <c r="S37" s="24">
        <f t="shared" si="10"/>
        <v>111.53846153846155</v>
      </c>
    </row>
    <row r="38" spans="1:19" ht="31.5" x14ac:dyDescent="0.25">
      <c r="A38" s="11" t="s">
        <v>42</v>
      </c>
      <c r="B38" s="6" t="s">
        <v>43</v>
      </c>
      <c r="C38" s="25">
        <v>2592538.06</v>
      </c>
      <c r="D38" s="25">
        <v>2600000</v>
      </c>
      <c r="E38" s="25">
        <v>2700000</v>
      </c>
      <c r="F38" s="25">
        <f t="shared" si="0"/>
        <v>107461.93999999994</v>
      </c>
      <c r="G38" s="25">
        <f t="shared" si="2"/>
        <v>104.1450477297911</v>
      </c>
      <c r="H38" s="25">
        <f t="shared" si="1"/>
        <v>100000</v>
      </c>
      <c r="I38" s="25">
        <f t="shared" si="3"/>
        <v>103.84615384615385</v>
      </c>
      <c r="J38" s="25">
        <v>2800000</v>
      </c>
      <c r="K38" s="25">
        <f t="shared" si="13"/>
        <v>207461.93999999994</v>
      </c>
      <c r="L38" s="25">
        <f t="shared" si="4"/>
        <v>108.00227171978337</v>
      </c>
      <c r="M38" s="25">
        <f t="shared" si="5"/>
        <v>200000</v>
      </c>
      <c r="N38" s="25">
        <f t="shared" si="6"/>
        <v>107.69230769230769</v>
      </c>
      <c r="O38" s="25">
        <v>2900000</v>
      </c>
      <c r="P38" s="25">
        <f t="shared" si="7"/>
        <v>307461.93999999994</v>
      </c>
      <c r="Q38" s="25">
        <f t="shared" si="8"/>
        <v>111.85949570977563</v>
      </c>
      <c r="R38" s="25">
        <f t="shared" si="9"/>
        <v>300000</v>
      </c>
      <c r="S38" s="25">
        <f t="shared" si="10"/>
        <v>111.53846153846155</v>
      </c>
    </row>
    <row r="39" spans="1:19" ht="47.25" x14ac:dyDescent="0.25">
      <c r="A39" s="12" t="s">
        <v>37</v>
      </c>
      <c r="B39" s="8" t="s">
        <v>38</v>
      </c>
      <c r="C39" s="24">
        <f t="shared" ref="C39:O39" si="46">C40</f>
        <v>1229864.21</v>
      </c>
      <c r="D39" s="24">
        <f t="shared" si="46"/>
        <v>1300000</v>
      </c>
      <c r="E39" s="24">
        <f t="shared" si="46"/>
        <v>800000</v>
      </c>
      <c r="F39" s="24">
        <f t="shared" si="0"/>
        <v>-429864.20999999996</v>
      </c>
      <c r="G39" s="24">
        <f t="shared" si="2"/>
        <v>65.047831581341825</v>
      </c>
      <c r="H39" s="24">
        <f t="shared" si="1"/>
        <v>-500000</v>
      </c>
      <c r="I39" s="24">
        <f t="shared" si="3"/>
        <v>61.53846153846154</v>
      </c>
      <c r="J39" s="24">
        <f t="shared" si="46"/>
        <v>800000</v>
      </c>
      <c r="K39" s="24">
        <f t="shared" si="13"/>
        <v>-429864.20999999996</v>
      </c>
      <c r="L39" s="24">
        <f t="shared" si="4"/>
        <v>65.047831581341825</v>
      </c>
      <c r="M39" s="24">
        <f t="shared" si="5"/>
        <v>-500000</v>
      </c>
      <c r="N39" s="24">
        <f t="shared" si="6"/>
        <v>61.53846153846154</v>
      </c>
      <c r="O39" s="24">
        <f t="shared" si="46"/>
        <v>800000</v>
      </c>
      <c r="P39" s="24">
        <f t="shared" si="7"/>
        <v>-429864.20999999996</v>
      </c>
      <c r="Q39" s="24">
        <f t="shared" si="8"/>
        <v>65.047831581341825</v>
      </c>
      <c r="R39" s="24">
        <f t="shared" si="9"/>
        <v>-500000</v>
      </c>
      <c r="S39" s="24">
        <f t="shared" si="10"/>
        <v>61.53846153846154</v>
      </c>
    </row>
    <row r="40" spans="1:19" ht="31.5" x14ac:dyDescent="0.25">
      <c r="A40" s="11" t="s">
        <v>44</v>
      </c>
      <c r="B40" s="6" t="s">
        <v>45</v>
      </c>
      <c r="C40" s="25">
        <v>1229864.21</v>
      </c>
      <c r="D40" s="25">
        <v>1300000</v>
      </c>
      <c r="E40" s="25">
        <v>800000</v>
      </c>
      <c r="F40" s="25">
        <f t="shared" si="0"/>
        <v>-429864.20999999996</v>
      </c>
      <c r="G40" s="25">
        <f t="shared" si="2"/>
        <v>65.047831581341825</v>
      </c>
      <c r="H40" s="25">
        <f t="shared" si="1"/>
        <v>-500000</v>
      </c>
      <c r="I40" s="25">
        <f t="shared" si="3"/>
        <v>61.53846153846154</v>
      </c>
      <c r="J40" s="25">
        <v>800000</v>
      </c>
      <c r="K40" s="25">
        <f t="shared" si="13"/>
        <v>-429864.20999999996</v>
      </c>
      <c r="L40" s="25">
        <f t="shared" si="4"/>
        <v>65.047831581341825</v>
      </c>
      <c r="M40" s="25">
        <f t="shared" si="5"/>
        <v>-500000</v>
      </c>
      <c r="N40" s="25">
        <f t="shared" si="6"/>
        <v>61.53846153846154</v>
      </c>
      <c r="O40" s="25">
        <v>800000</v>
      </c>
      <c r="P40" s="25">
        <f t="shared" si="7"/>
        <v>-429864.20999999996</v>
      </c>
      <c r="Q40" s="25">
        <f t="shared" si="8"/>
        <v>65.047831581341825</v>
      </c>
      <c r="R40" s="25">
        <f t="shared" si="9"/>
        <v>-500000</v>
      </c>
      <c r="S40" s="25">
        <f t="shared" si="10"/>
        <v>61.53846153846154</v>
      </c>
    </row>
    <row r="41" spans="1:19" ht="47.25" x14ac:dyDescent="0.25">
      <c r="A41" s="12" t="s">
        <v>39</v>
      </c>
      <c r="B41" s="8" t="s">
        <v>40</v>
      </c>
      <c r="C41" s="24">
        <f>C42+C43+C44</f>
        <v>77264611.919999987</v>
      </c>
      <c r="D41" s="24">
        <f>D42+D43+D44</f>
        <v>80800000</v>
      </c>
      <c r="E41" s="24">
        <f>E42+E43+E44</f>
        <v>70900000</v>
      </c>
      <c r="F41" s="24">
        <f t="shared" si="0"/>
        <v>-6364611.9199999869</v>
      </c>
      <c r="G41" s="24">
        <f t="shared" si="2"/>
        <v>91.762578285399371</v>
      </c>
      <c r="H41" s="24">
        <f t="shared" si="1"/>
        <v>-9900000</v>
      </c>
      <c r="I41" s="24">
        <f t="shared" si="3"/>
        <v>87.747524752475243</v>
      </c>
      <c r="J41" s="24">
        <f>SUM(J42,J43,J44)</f>
        <v>45800000</v>
      </c>
      <c r="K41" s="24">
        <f t="shared" si="13"/>
        <v>-31464611.919999987</v>
      </c>
      <c r="L41" s="24">
        <f t="shared" si="4"/>
        <v>59.276813617366585</v>
      </c>
      <c r="M41" s="24">
        <f t="shared" si="5"/>
        <v>-35000000</v>
      </c>
      <c r="N41" s="24">
        <f t="shared" si="6"/>
        <v>56.683168316831676</v>
      </c>
      <c r="O41" s="24">
        <f>SUM(O42,O43,O44)</f>
        <v>45800000</v>
      </c>
      <c r="P41" s="24">
        <f t="shared" si="7"/>
        <v>-31464611.919999987</v>
      </c>
      <c r="Q41" s="24">
        <f t="shared" si="8"/>
        <v>59.276813617366585</v>
      </c>
      <c r="R41" s="24">
        <f t="shared" si="9"/>
        <v>-35000000</v>
      </c>
      <c r="S41" s="24">
        <f t="shared" si="10"/>
        <v>56.683168316831676</v>
      </c>
    </row>
    <row r="42" spans="1:19" ht="18.75" x14ac:dyDescent="0.25">
      <c r="A42" s="11" t="s">
        <v>47</v>
      </c>
      <c r="B42" s="6" t="s">
        <v>30</v>
      </c>
      <c r="C42" s="25">
        <v>0</v>
      </c>
      <c r="D42" s="25">
        <v>5000000</v>
      </c>
      <c r="E42" s="25">
        <v>5000000</v>
      </c>
      <c r="F42" s="25">
        <f t="shared" si="0"/>
        <v>5000000</v>
      </c>
      <c r="G42" s="25" t="e">
        <f t="shared" si="2"/>
        <v>#DIV/0!</v>
      </c>
      <c r="H42" s="25">
        <f t="shared" si="1"/>
        <v>0</v>
      </c>
      <c r="I42" s="25">
        <f t="shared" si="3"/>
        <v>100</v>
      </c>
      <c r="J42" s="25">
        <v>5000000</v>
      </c>
      <c r="K42" s="25">
        <f t="shared" si="13"/>
        <v>5000000</v>
      </c>
      <c r="L42" s="25" t="e">
        <f t="shared" si="4"/>
        <v>#DIV/0!</v>
      </c>
      <c r="M42" s="25">
        <f t="shared" si="5"/>
        <v>0</v>
      </c>
      <c r="N42" s="25">
        <f t="shared" si="6"/>
        <v>100</v>
      </c>
      <c r="O42" s="25">
        <v>5000000</v>
      </c>
      <c r="P42" s="25">
        <f t="shared" si="7"/>
        <v>5000000</v>
      </c>
      <c r="Q42" s="25" t="e">
        <f t="shared" si="8"/>
        <v>#DIV/0!</v>
      </c>
      <c r="R42" s="25">
        <f t="shared" si="9"/>
        <v>0</v>
      </c>
      <c r="S42" s="25">
        <f t="shared" si="10"/>
        <v>100</v>
      </c>
    </row>
    <row r="43" spans="1:19" ht="18.75" x14ac:dyDescent="0.25">
      <c r="A43" s="11" t="s">
        <v>46</v>
      </c>
      <c r="B43" s="6" t="s">
        <v>31</v>
      </c>
      <c r="C43" s="25">
        <v>75075628.709999993</v>
      </c>
      <c r="D43" s="25">
        <v>75000000</v>
      </c>
      <c r="E43" s="25">
        <v>65000000</v>
      </c>
      <c r="F43" s="25">
        <f t="shared" si="0"/>
        <v>-10075628.709999993</v>
      </c>
      <c r="G43" s="25">
        <f t="shared" si="2"/>
        <v>86.579361527667203</v>
      </c>
      <c r="H43" s="25">
        <f t="shared" si="1"/>
        <v>-10000000</v>
      </c>
      <c r="I43" s="25">
        <f t="shared" si="3"/>
        <v>86.666666666666671</v>
      </c>
      <c r="J43" s="25">
        <v>40000000</v>
      </c>
      <c r="K43" s="25">
        <f t="shared" si="13"/>
        <v>-35075628.709999993</v>
      </c>
      <c r="L43" s="25">
        <f t="shared" si="4"/>
        <v>53.279607093949046</v>
      </c>
      <c r="M43" s="25">
        <f t="shared" si="5"/>
        <v>-35000000</v>
      </c>
      <c r="N43" s="25">
        <f t="shared" si="6"/>
        <v>53.333333333333336</v>
      </c>
      <c r="O43" s="25">
        <v>40000000</v>
      </c>
      <c r="P43" s="25">
        <f t="shared" si="7"/>
        <v>-35075628.709999993</v>
      </c>
      <c r="Q43" s="25">
        <f t="shared" si="8"/>
        <v>53.279607093949046</v>
      </c>
      <c r="R43" s="25">
        <f t="shared" si="9"/>
        <v>-35000000</v>
      </c>
      <c r="S43" s="25">
        <f t="shared" si="10"/>
        <v>53.333333333333336</v>
      </c>
    </row>
    <row r="44" spans="1:19" ht="35.25" customHeight="1" x14ac:dyDescent="0.25">
      <c r="A44" s="11" t="s">
        <v>105</v>
      </c>
      <c r="B44" s="30" t="s">
        <v>106</v>
      </c>
      <c r="C44" s="25">
        <v>2188983.21</v>
      </c>
      <c r="D44" s="25">
        <v>800000</v>
      </c>
      <c r="E44" s="25">
        <v>900000</v>
      </c>
      <c r="F44" s="25">
        <f t="shared" si="0"/>
        <v>-1288983.21</v>
      </c>
      <c r="G44" s="25">
        <f t="shared" si="2"/>
        <v>41.11497958908511</v>
      </c>
      <c r="H44" s="25">
        <f t="shared" si="1"/>
        <v>100000</v>
      </c>
      <c r="I44" s="25">
        <f t="shared" si="3"/>
        <v>112.5</v>
      </c>
      <c r="J44" s="25">
        <v>800000</v>
      </c>
      <c r="K44" s="25">
        <f t="shared" si="13"/>
        <v>-1388983.21</v>
      </c>
      <c r="L44" s="25">
        <f t="shared" si="4"/>
        <v>36.546648523631205</v>
      </c>
      <c r="M44" s="25">
        <f t="shared" si="5"/>
        <v>0</v>
      </c>
      <c r="N44" s="25">
        <f t="shared" si="6"/>
        <v>100</v>
      </c>
      <c r="O44" s="25">
        <v>800000</v>
      </c>
      <c r="P44" s="25">
        <f t="shared" si="7"/>
        <v>-1388983.21</v>
      </c>
      <c r="Q44" s="25">
        <f t="shared" si="8"/>
        <v>36.546648523631205</v>
      </c>
      <c r="R44" s="25">
        <f t="shared" si="9"/>
        <v>0</v>
      </c>
      <c r="S44" s="25">
        <f t="shared" si="10"/>
        <v>100</v>
      </c>
    </row>
    <row r="45" spans="1:19" s="4" customFormat="1" ht="31.5" x14ac:dyDescent="0.25">
      <c r="A45" s="12" t="s">
        <v>49</v>
      </c>
      <c r="B45" s="8" t="s">
        <v>50</v>
      </c>
      <c r="C45" s="24">
        <f>C46</f>
        <v>3079029.93</v>
      </c>
      <c r="D45" s="24">
        <f t="shared" ref="D45:O45" si="47">D46</f>
        <v>3800000</v>
      </c>
      <c r="E45" s="24">
        <f t="shared" si="47"/>
        <v>3000000</v>
      </c>
      <c r="F45" s="24">
        <f t="shared" si="0"/>
        <v>-79029.930000000168</v>
      </c>
      <c r="G45" s="24">
        <f t="shared" si="2"/>
        <v>97.43328477485764</v>
      </c>
      <c r="H45" s="24">
        <f t="shared" si="1"/>
        <v>-800000</v>
      </c>
      <c r="I45" s="24">
        <f t="shared" si="3"/>
        <v>78.94736842105263</v>
      </c>
      <c r="J45" s="24">
        <f t="shared" si="47"/>
        <v>3000000</v>
      </c>
      <c r="K45" s="24">
        <f t="shared" si="13"/>
        <v>-79029.930000000168</v>
      </c>
      <c r="L45" s="24">
        <f t="shared" si="4"/>
        <v>97.43328477485764</v>
      </c>
      <c r="M45" s="24">
        <f t="shared" si="5"/>
        <v>-800000</v>
      </c>
      <c r="N45" s="24">
        <f t="shared" si="6"/>
        <v>78.94736842105263</v>
      </c>
      <c r="O45" s="24">
        <f t="shared" si="47"/>
        <v>3000000</v>
      </c>
      <c r="P45" s="24">
        <f t="shared" si="7"/>
        <v>-79029.930000000168</v>
      </c>
      <c r="Q45" s="24">
        <f t="shared" si="8"/>
        <v>97.43328477485764</v>
      </c>
      <c r="R45" s="24">
        <f t="shared" si="9"/>
        <v>-800000</v>
      </c>
      <c r="S45" s="24">
        <f t="shared" si="10"/>
        <v>78.94736842105263</v>
      </c>
    </row>
    <row r="46" spans="1:19" ht="18.75" x14ac:dyDescent="0.25">
      <c r="A46" s="11" t="s">
        <v>53</v>
      </c>
      <c r="B46" s="6" t="s">
        <v>51</v>
      </c>
      <c r="C46" s="25">
        <v>3079029.93</v>
      </c>
      <c r="D46" s="25">
        <v>3800000</v>
      </c>
      <c r="E46" s="25">
        <v>3000000</v>
      </c>
      <c r="F46" s="25">
        <f t="shared" si="0"/>
        <v>-79029.930000000168</v>
      </c>
      <c r="G46" s="25">
        <f t="shared" si="2"/>
        <v>97.43328477485764</v>
      </c>
      <c r="H46" s="25">
        <f t="shared" si="1"/>
        <v>-800000</v>
      </c>
      <c r="I46" s="25">
        <f t="shared" si="3"/>
        <v>78.94736842105263</v>
      </c>
      <c r="J46" s="25">
        <v>3000000</v>
      </c>
      <c r="K46" s="25">
        <f t="shared" si="13"/>
        <v>-79029.930000000168</v>
      </c>
      <c r="L46" s="25">
        <f t="shared" si="4"/>
        <v>97.43328477485764</v>
      </c>
      <c r="M46" s="25">
        <f t="shared" si="5"/>
        <v>-800000</v>
      </c>
      <c r="N46" s="25">
        <f t="shared" si="6"/>
        <v>78.94736842105263</v>
      </c>
      <c r="O46" s="25">
        <v>3000000</v>
      </c>
      <c r="P46" s="25">
        <f t="shared" si="7"/>
        <v>-79029.930000000168</v>
      </c>
      <c r="Q46" s="25">
        <f t="shared" si="8"/>
        <v>97.43328477485764</v>
      </c>
      <c r="R46" s="25">
        <f t="shared" si="9"/>
        <v>-800000</v>
      </c>
      <c r="S46" s="25">
        <f t="shared" si="10"/>
        <v>78.94736842105263</v>
      </c>
    </row>
    <row r="47" spans="1:19" s="4" customFormat="1" ht="18.75" x14ac:dyDescent="0.25">
      <c r="A47" s="12"/>
      <c r="B47" s="5" t="s">
        <v>52</v>
      </c>
      <c r="C47" s="24">
        <v>-240305.66</v>
      </c>
      <c r="D47" s="24"/>
      <c r="E47" s="24"/>
      <c r="F47" s="24">
        <f t="shared" si="0"/>
        <v>240305.66</v>
      </c>
      <c r="G47" s="24">
        <f t="shared" si="2"/>
        <v>0</v>
      </c>
      <c r="H47" s="24">
        <f t="shared" si="1"/>
        <v>0</v>
      </c>
      <c r="I47" s="24">
        <v>0</v>
      </c>
      <c r="J47" s="24">
        <v>0</v>
      </c>
      <c r="K47" s="24">
        <f t="shared" si="13"/>
        <v>240305.66</v>
      </c>
      <c r="L47" s="24">
        <f t="shared" si="4"/>
        <v>0</v>
      </c>
      <c r="M47" s="24">
        <f t="shared" si="5"/>
        <v>0</v>
      </c>
      <c r="N47" s="24">
        <v>0</v>
      </c>
      <c r="O47" s="24">
        <v>0</v>
      </c>
      <c r="P47" s="24">
        <f t="shared" si="7"/>
        <v>240305.66</v>
      </c>
      <c r="Q47" s="24">
        <f t="shared" si="8"/>
        <v>0</v>
      </c>
      <c r="R47" s="24">
        <f t="shared" si="9"/>
        <v>0</v>
      </c>
      <c r="S47" s="24">
        <v>0</v>
      </c>
    </row>
    <row r="48" spans="1:19" ht="18.75" hidden="1" customHeight="1" x14ac:dyDescent="0.25">
      <c r="A48" s="2"/>
      <c r="B48" s="6"/>
      <c r="C48" s="25"/>
      <c r="D48" s="25"/>
      <c r="E48" s="25"/>
      <c r="F48" s="25">
        <f t="shared" si="0"/>
        <v>0</v>
      </c>
      <c r="G48" s="25" t="e">
        <f t="shared" si="2"/>
        <v>#DIV/0!</v>
      </c>
      <c r="H48" s="25">
        <f t="shared" si="1"/>
        <v>0</v>
      </c>
      <c r="I48" s="25" t="e">
        <f t="shared" si="3"/>
        <v>#DIV/0!</v>
      </c>
      <c r="J48" s="25"/>
      <c r="K48" s="25">
        <f t="shared" si="13"/>
        <v>0</v>
      </c>
      <c r="L48" s="25" t="e">
        <f t="shared" si="4"/>
        <v>#DIV/0!</v>
      </c>
      <c r="M48" s="25">
        <f t="shared" si="5"/>
        <v>0</v>
      </c>
      <c r="N48" s="25" t="e">
        <f t="shared" si="6"/>
        <v>#DIV/0!</v>
      </c>
      <c r="O48" s="25"/>
      <c r="P48" s="25">
        <f t="shared" si="7"/>
        <v>0</v>
      </c>
      <c r="Q48" s="25" t="e">
        <f t="shared" si="8"/>
        <v>#DIV/0!</v>
      </c>
      <c r="R48" s="25">
        <f t="shared" si="9"/>
        <v>0</v>
      </c>
      <c r="S48" s="25" t="e">
        <f t="shared" si="10"/>
        <v>#DIV/0!</v>
      </c>
    </row>
    <row r="49" spans="1:19" ht="18.75" hidden="1" customHeight="1" x14ac:dyDescent="0.25">
      <c r="A49" s="2"/>
      <c r="B49" s="6"/>
      <c r="C49" s="25"/>
      <c r="D49" s="25"/>
      <c r="E49" s="25"/>
      <c r="F49" s="25">
        <f t="shared" si="0"/>
        <v>0</v>
      </c>
      <c r="G49" s="25" t="e">
        <f t="shared" si="2"/>
        <v>#DIV/0!</v>
      </c>
      <c r="H49" s="25">
        <f t="shared" si="1"/>
        <v>0</v>
      </c>
      <c r="I49" s="25" t="e">
        <f t="shared" si="3"/>
        <v>#DIV/0!</v>
      </c>
      <c r="J49" s="25"/>
      <c r="K49" s="25">
        <f t="shared" si="13"/>
        <v>0</v>
      </c>
      <c r="L49" s="25" t="e">
        <f t="shared" si="4"/>
        <v>#DIV/0!</v>
      </c>
      <c r="M49" s="25">
        <f t="shared" si="5"/>
        <v>0</v>
      </c>
      <c r="N49" s="25" t="e">
        <f t="shared" si="6"/>
        <v>#DIV/0!</v>
      </c>
      <c r="O49" s="25"/>
      <c r="P49" s="25">
        <f t="shared" si="7"/>
        <v>0</v>
      </c>
      <c r="Q49" s="25" t="e">
        <f t="shared" si="8"/>
        <v>#DIV/0!</v>
      </c>
      <c r="R49" s="25">
        <f t="shared" si="9"/>
        <v>0</v>
      </c>
      <c r="S49" s="25" t="e">
        <f t="shared" si="10"/>
        <v>#DIV/0!</v>
      </c>
    </row>
    <row r="50" spans="1:19" s="4" customFormat="1" ht="18.75" x14ac:dyDescent="0.25">
      <c r="A50" s="18" t="s">
        <v>15</v>
      </c>
      <c r="B50" s="19" t="s">
        <v>16</v>
      </c>
      <c r="C50" s="26">
        <f>C51+C56+C57+C58</f>
        <v>759015520.01000011</v>
      </c>
      <c r="D50" s="26">
        <f>D51+D56+D57+D58</f>
        <v>886946338.72000003</v>
      </c>
      <c r="E50" s="26">
        <f>E51+E56+E57+E58</f>
        <v>728573803.75</v>
      </c>
      <c r="F50" s="26">
        <f t="shared" si="0"/>
        <v>-30441716.26000011</v>
      </c>
      <c r="G50" s="26">
        <f t="shared" si="2"/>
        <v>95.989315704690853</v>
      </c>
      <c r="H50" s="26">
        <f t="shared" si="1"/>
        <v>-158372534.97000003</v>
      </c>
      <c r="I50" s="26">
        <f t="shared" si="3"/>
        <v>82.144068016723992</v>
      </c>
      <c r="J50" s="26">
        <f>J51+J56+J57+J58</f>
        <v>703918304.38999999</v>
      </c>
      <c r="K50" s="26">
        <f t="shared" si="13"/>
        <v>-55097215.620000124</v>
      </c>
      <c r="L50" s="26">
        <f t="shared" si="4"/>
        <v>92.740963238897379</v>
      </c>
      <c r="M50" s="26">
        <f t="shared" si="5"/>
        <v>-183028034.33000004</v>
      </c>
      <c r="N50" s="26">
        <f t="shared" si="6"/>
        <v>79.364249409480891</v>
      </c>
      <c r="O50" s="26">
        <f>O51+O56+O57+O58</f>
        <v>708546518.46000004</v>
      </c>
      <c r="P50" s="26">
        <f t="shared" si="7"/>
        <v>-50469001.550000072</v>
      </c>
      <c r="Q50" s="26">
        <f t="shared" si="8"/>
        <v>93.350728645267338</v>
      </c>
      <c r="R50" s="26">
        <f t="shared" si="9"/>
        <v>-178399820.25999999</v>
      </c>
      <c r="S50" s="26">
        <f t="shared" si="10"/>
        <v>79.886063849425398</v>
      </c>
    </row>
    <row r="51" spans="1:19" s="4" customFormat="1" ht="47.25" x14ac:dyDescent="0.25">
      <c r="A51" s="7" t="s">
        <v>17</v>
      </c>
      <c r="B51" s="8" t="s">
        <v>65</v>
      </c>
      <c r="C51" s="24">
        <f>C52+C53+C54+C55</f>
        <v>760164066.13000011</v>
      </c>
      <c r="D51" s="24">
        <f>D52+D53+D54+D55</f>
        <v>887211921.01999998</v>
      </c>
      <c r="E51" s="24">
        <f t="shared" ref="E51" si="48">E52+E53+E54+E55</f>
        <v>728573803.75</v>
      </c>
      <c r="F51" s="24">
        <f t="shared" si="0"/>
        <v>-31590262.380000114</v>
      </c>
      <c r="G51" s="24">
        <f t="shared" si="2"/>
        <v>95.844283650393223</v>
      </c>
      <c r="H51" s="24">
        <f t="shared" si="1"/>
        <v>-158638117.26999998</v>
      </c>
      <c r="I51" s="24">
        <f t="shared" si="3"/>
        <v>82.119478614802802</v>
      </c>
      <c r="J51" s="24">
        <f t="shared" ref="J51" si="49">J52+J53+J54+J55</f>
        <v>703918304.38999999</v>
      </c>
      <c r="K51" s="24">
        <f t="shared" si="13"/>
        <v>-56245761.740000129</v>
      </c>
      <c r="L51" s="24">
        <f t="shared" si="4"/>
        <v>92.600839181158918</v>
      </c>
      <c r="M51" s="24">
        <f t="shared" si="5"/>
        <v>-183293616.63</v>
      </c>
      <c r="N51" s="24">
        <f t="shared" si="6"/>
        <v>79.340492131882883</v>
      </c>
      <c r="O51" s="24">
        <f t="shared" ref="O51" si="50">O52+O53+O54+O55</f>
        <v>708546518.46000004</v>
      </c>
      <c r="P51" s="24">
        <f t="shared" si="7"/>
        <v>-51617547.670000076</v>
      </c>
      <c r="Q51" s="24">
        <f t="shared" si="8"/>
        <v>93.209683281559819</v>
      </c>
      <c r="R51" s="24">
        <f t="shared" si="9"/>
        <v>-178665402.55999994</v>
      </c>
      <c r="S51" s="24">
        <f t="shared" si="10"/>
        <v>79.862150369373538</v>
      </c>
    </row>
    <row r="52" spans="1:19" ht="18.75" x14ac:dyDescent="0.25">
      <c r="A52" s="2" t="s">
        <v>55</v>
      </c>
      <c r="B52" s="6" t="s">
        <v>56</v>
      </c>
      <c r="C52" s="25">
        <v>84252482.510000005</v>
      </c>
      <c r="D52" s="25">
        <v>82621151.549999997</v>
      </c>
      <c r="E52" s="25">
        <v>47824000</v>
      </c>
      <c r="F52" s="25">
        <f t="shared" si="0"/>
        <v>-36428482.510000005</v>
      </c>
      <c r="G52" s="25">
        <f t="shared" si="2"/>
        <v>56.762719121449891</v>
      </c>
      <c r="H52" s="25">
        <f t="shared" si="1"/>
        <v>-34797151.549999997</v>
      </c>
      <c r="I52" s="25">
        <f t="shared" si="3"/>
        <v>57.883482743590498</v>
      </c>
      <c r="J52" s="25">
        <v>0</v>
      </c>
      <c r="K52" s="25">
        <f t="shared" si="13"/>
        <v>-84252482.510000005</v>
      </c>
      <c r="L52" s="25">
        <f t="shared" si="4"/>
        <v>0</v>
      </c>
      <c r="M52" s="25">
        <f t="shared" si="5"/>
        <v>-82621151.549999997</v>
      </c>
      <c r="N52" s="25">
        <f t="shared" si="6"/>
        <v>0</v>
      </c>
      <c r="O52" s="25">
        <v>0</v>
      </c>
      <c r="P52" s="25">
        <f t="shared" si="7"/>
        <v>-84252482.510000005</v>
      </c>
      <c r="Q52" s="25">
        <f t="shared" si="8"/>
        <v>0</v>
      </c>
      <c r="R52" s="25">
        <f t="shared" si="9"/>
        <v>-82621151.549999997</v>
      </c>
      <c r="S52" s="25">
        <f t="shared" si="10"/>
        <v>0</v>
      </c>
    </row>
    <row r="53" spans="1:19" ht="18.75" x14ac:dyDescent="0.25">
      <c r="A53" s="2" t="s">
        <v>57</v>
      </c>
      <c r="B53" s="6" t="s">
        <v>58</v>
      </c>
      <c r="C53" s="25">
        <v>197919141.00999999</v>
      </c>
      <c r="D53" s="25">
        <v>291667296.83999997</v>
      </c>
      <c r="E53" s="25">
        <v>85172796.030000001</v>
      </c>
      <c r="F53" s="25">
        <f t="shared" si="0"/>
        <v>-112746344.97999999</v>
      </c>
      <c r="G53" s="25">
        <f t="shared" si="2"/>
        <v>43.0341378784059</v>
      </c>
      <c r="H53" s="25">
        <f t="shared" si="1"/>
        <v>-206494500.80999997</v>
      </c>
      <c r="I53" s="25">
        <f t="shared" si="3"/>
        <v>29.202038402242703</v>
      </c>
      <c r="J53" s="25">
        <v>80852666.599999994</v>
      </c>
      <c r="K53" s="25">
        <f t="shared" si="13"/>
        <v>-117066474.41</v>
      </c>
      <c r="L53" s="25">
        <f t="shared" si="4"/>
        <v>40.851362929023047</v>
      </c>
      <c r="M53" s="25">
        <f t="shared" si="5"/>
        <v>-210814630.23999998</v>
      </c>
      <c r="N53" s="25">
        <f t="shared" si="6"/>
        <v>27.720854369337601</v>
      </c>
      <c r="O53" s="25">
        <v>39725402.960000001</v>
      </c>
      <c r="P53" s="25">
        <f t="shared" si="7"/>
        <v>-158193738.04999998</v>
      </c>
      <c r="Q53" s="25">
        <f t="shared" si="8"/>
        <v>20.07153161502093</v>
      </c>
      <c r="R53" s="25">
        <f t="shared" si="9"/>
        <v>-251941893.87999997</v>
      </c>
      <c r="S53" s="25">
        <f t="shared" si="10"/>
        <v>13.620108730185192</v>
      </c>
    </row>
    <row r="54" spans="1:19" ht="18.75" x14ac:dyDescent="0.25">
      <c r="A54" s="2" t="s">
        <v>59</v>
      </c>
      <c r="B54" s="6" t="s">
        <v>60</v>
      </c>
      <c r="C54" s="25">
        <v>457120529.41000003</v>
      </c>
      <c r="D54" s="25">
        <v>483865523.02999997</v>
      </c>
      <c r="E54" s="25">
        <v>563042058.12</v>
      </c>
      <c r="F54" s="25">
        <f t="shared" si="0"/>
        <v>105921528.70999998</v>
      </c>
      <c r="G54" s="25">
        <f t="shared" si="2"/>
        <v>123.17146614410682</v>
      </c>
      <c r="H54" s="25">
        <f t="shared" si="1"/>
        <v>79176535.090000033</v>
      </c>
      <c r="I54" s="25">
        <f t="shared" si="3"/>
        <v>116.36333471213057</v>
      </c>
      <c r="J54" s="25">
        <v>589821066.99000001</v>
      </c>
      <c r="K54" s="25">
        <f t="shared" si="13"/>
        <v>132700537.57999998</v>
      </c>
      <c r="L54" s="25">
        <f t="shared" si="4"/>
        <v>129.02966045985181</v>
      </c>
      <c r="M54" s="25">
        <f t="shared" si="5"/>
        <v>105955543.96000004</v>
      </c>
      <c r="N54" s="25">
        <f t="shared" si="6"/>
        <v>121.89772548713513</v>
      </c>
      <c r="O54" s="25">
        <v>635576544.70000005</v>
      </c>
      <c r="P54" s="25">
        <f t="shared" si="7"/>
        <v>178456015.29000002</v>
      </c>
      <c r="Q54" s="25">
        <f t="shared" si="8"/>
        <v>139.03916009205079</v>
      </c>
      <c r="R54" s="25">
        <f t="shared" si="9"/>
        <v>151711021.67000008</v>
      </c>
      <c r="S54" s="25">
        <f t="shared" si="10"/>
        <v>131.35396395262364</v>
      </c>
    </row>
    <row r="55" spans="1:19" ht="18.75" x14ac:dyDescent="0.25">
      <c r="A55" s="2" t="s">
        <v>61</v>
      </c>
      <c r="B55" s="6" t="s">
        <v>18</v>
      </c>
      <c r="C55" s="25">
        <v>20871913.199999999</v>
      </c>
      <c r="D55" s="25">
        <v>29057949.600000001</v>
      </c>
      <c r="E55" s="25">
        <v>32534949.600000001</v>
      </c>
      <c r="F55" s="25">
        <f t="shared" si="0"/>
        <v>11663036.400000002</v>
      </c>
      <c r="G55" s="25">
        <f t="shared" si="2"/>
        <v>155.87909593261438</v>
      </c>
      <c r="H55" s="25">
        <f t="shared" si="1"/>
        <v>3477000</v>
      </c>
      <c r="I55" s="25">
        <f t="shared" si="3"/>
        <v>111.96574447909428</v>
      </c>
      <c r="J55" s="25">
        <v>33244570.800000001</v>
      </c>
      <c r="K55" s="25">
        <f t="shared" si="13"/>
        <v>12372657.600000001</v>
      </c>
      <c r="L55" s="25">
        <f t="shared" si="4"/>
        <v>159.27898166996977</v>
      </c>
      <c r="M55" s="25">
        <f t="shared" si="5"/>
        <v>4186621.1999999993</v>
      </c>
      <c r="N55" s="25">
        <f t="shared" si="6"/>
        <v>114.40783419901037</v>
      </c>
      <c r="O55" s="25">
        <v>33244570.800000001</v>
      </c>
      <c r="P55" s="25">
        <f t="shared" si="7"/>
        <v>12372657.600000001</v>
      </c>
      <c r="Q55" s="25">
        <f t="shared" si="8"/>
        <v>159.27898166996977</v>
      </c>
      <c r="R55" s="25">
        <f t="shared" si="9"/>
        <v>4186621.1999999993</v>
      </c>
      <c r="S55" s="25">
        <f t="shared" si="10"/>
        <v>114.40783419901037</v>
      </c>
    </row>
    <row r="56" spans="1:19" ht="43.5" customHeight="1" x14ac:dyDescent="0.25">
      <c r="A56" s="7" t="s">
        <v>62</v>
      </c>
      <c r="B56" s="31" t="s">
        <v>63</v>
      </c>
      <c r="C56" s="24"/>
      <c r="D56" s="24"/>
      <c r="E56" s="24"/>
      <c r="F56" s="24">
        <f t="shared" si="0"/>
        <v>0</v>
      </c>
      <c r="G56" s="24">
        <v>0</v>
      </c>
      <c r="H56" s="24">
        <f t="shared" si="1"/>
        <v>0</v>
      </c>
      <c r="I56" s="24">
        <v>0</v>
      </c>
      <c r="J56" s="24">
        <v>0</v>
      </c>
      <c r="K56" s="24">
        <f t="shared" si="13"/>
        <v>0</v>
      </c>
      <c r="L56" s="24">
        <v>0</v>
      </c>
      <c r="M56" s="24">
        <f t="shared" si="5"/>
        <v>0</v>
      </c>
      <c r="N56" s="24">
        <v>0</v>
      </c>
      <c r="O56" s="24">
        <v>0</v>
      </c>
      <c r="P56" s="24">
        <f t="shared" si="7"/>
        <v>0</v>
      </c>
      <c r="Q56" s="24">
        <v>0</v>
      </c>
      <c r="R56" s="24">
        <f t="shared" si="9"/>
        <v>0</v>
      </c>
      <c r="S56" s="24">
        <v>0</v>
      </c>
    </row>
    <row r="57" spans="1:19" ht="51" customHeight="1" x14ac:dyDescent="0.25">
      <c r="A57" s="7" t="s">
        <v>93</v>
      </c>
      <c r="B57" s="31" t="s">
        <v>94</v>
      </c>
      <c r="C57" s="24"/>
      <c r="D57" s="24"/>
      <c r="E57" s="24"/>
      <c r="F57" s="24">
        <f t="shared" si="0"/>
        <v>0</v>
      </c>
      <c r="G57" s="24" t="e">
        <f t="shared" si="2"/>
        <v>#DIV/0!</v>
      </c>
      <c r="H57" s="24">
        <f t="shared" si="1"/>
        <v>0</v>
      </c>
      <c r="I57" s="24">
        <v>0</v>
      </c>
      <c r="J57" s="24">
        <v>0</v>
      </c>
      <c r="K57" s="24">
        <f t="shared" si="13"/>
        <v>0</v>
      </c>
      <c r="L57" s="24" t="e">
        <f t="shared" si="4"/>
        <v>#DIV/0!</v>
      </c>
      <c r="M57" s="24">
        <f t="shared" si="5"/>
        <v>0</v>
      </c>
      <c r="N57" s="24">
        <v>0</v>
      </c>
      <c r="O57" s="24">
        <v>0</v>
      </c>
      <c r="P57" s="24">
        <f t="shared" si="7"/>
        <v>0</v>
      </c>
      <c r="Q57" s="24" t="e">
        <f t="shared" si="8"/>
        <v>#DIV/0!</v>
      </c>
      <c r="R57" s="24">
        <f t="shared" si="9"/>
        <v>0</v>
      </c>
      <c r="S57" s="24">
        <v>0</v>
      </c>
    </row>
    <row r="58" spans="1:19" ht="39" x14ac:dyDescent="0.25">
      <c r="A58" s="7" t="s">
        <v>66</v>
      </c>
      <c r="B58" s="17" t="s">
        <v>67</v>
      </c>
      <c r="C58" s="24">
        <v>-1148546.1200000001</v>
      </c>
      <c r="D58" s="24">
        <v>-265582.3</v>
      </c>
      <c r="E58" s="24"/>
      <c r="F58" s="24">
        <f>E58-C58</f>
        <v>1148546.1200000001</v>
      </c>
      <c r="G58" s="24">
        <f t="shared" si="2"/>
        <v>0</v>
      </c>
      <c r="H58" s="24">
        <f>E58-D58</f>
        <v>265582.3</v>
      </c>
      <c r="I58" s="24">
        <f t="shared" si="3"/>
        <v>0</v>
      </c>
      <c r="J58" s="24">
        <v>0</v>
      </c>
      <c r="K58" s="24">
        <f t="shared" si="13"/>
        <v>1148546.1200000001</v>
      </c>
      <c r="L58" s="24">
        <f t="shared" si="4"/>
        <v>0</v>
      </c>
      <c r="M58" s="24">
        <f t="shared" si="5"/>
        <v>265582.3</v>
      </c>
      <c r="N58" s="24">
        <f t="shared" si="6"/>
        <v>0</v>
      </c>
      <c r="O58" s="24">
        <v>0</v>
      </c>
      <c r="P58" s="24">
        <f t="shared" si="7"/>
        <v>1148546.1200000001</v>
      </c>
      <c r="Q58" s="24">
        <f t="shared" si="8"/>
        <v>0</v>
      </c>
      <c r="R58" s="24">
        <f t="shared" si="9"/>
        <v>265582.3</v>
      </c>
      <c r="S58" s="24">
        <f t="shared" si="10"/>
        <v>0</v>
      </c>
    </row>
    <row r="59" spans="1:19" s="4" customFormat="1" ht="26.25" customHeight="1" x14ac:dyDescent="0.25">
      <c r="A59" s="42" t="s">
        <v>19</v>
      </c>
      <c r="B59" s="43"/>
      <c r="C59" s="27">
        <f>C6+C50</f>
        <v>1580568805.6200004</v>
      </c>
      <c r="D59" s="27">
        <f>D6+D50</f>
        <v>1767327338.72</v>
      </c>
      <c r="E59" s="27">
        <f>E6+E50</f>
        <v>1582758803.75</v>
      </c>
      <c r="F59" s="27">
        <f>E59-C59</f>
        <v>2189998.1299996376</v>
      </c>
      <c r="G59" s="27">
        <f t="shared" si="2"/>
        <v>100.13855759535508</v>
      </c>
      <c r="H59" s="27">
        <f>E59-D59</f>
        <v>-184568534.97000003</v>
      </c>
      <c r="I59" s="27">
        <f t="shared" si="3"/>
        <v>89.556629893833076</v>
      </c>
      <c r="J59" s="27">
        <f>J6+J50</f>
        <v>1514568304.3899999</v>
      </c>
      <c r="K59" s="27">
        <f t="shared" si="13"/>
        <v>-66000501.230000496</v>
      </c>
      <c r="L59" s="27">
        <f t="shared" si="4"/>
        <v>95.824256369268852</v>
      </c>
      <c r="M59" s="27">
        <f t="shared" si="5"/>
        <v>-252759034.33000016</v>
      </c>
      <c r="N59" s="27">
        <f t="shared" si="6"/>
        <v>85.698233213940838</v>
      </c>
      <c r="O59" s="27">
        <f>O6+O50</f>
        <v>1540726518.46</v>
      </c>
      <c r="P59" s="27">
        <f t="shared" si="7"/>
        <v>-39842287.160000324</v>
      </c>
      <c r="Q59" s="27">
        <f t="shared" si="8"/>
        <v>97.479243736917127</v>
      </c>
      <c r="R59" s="27">
        <f t="shared" si="9"/>
        <v>-226600820.25999999</v>
      </c>
      <c r="S59" s="27">
        <f t="shared" si="10"/>
        <v>87.178333334439486</v>
      </c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</row>
  </sheetData>
  <mergeCells count="20">
    <mergeCell ref="A1:S1"/>
    <mergeCell ref="A61:S61"/>
    <mergeCell ref="A62:S62"/>
    <mergeCell ref="A63:S63"/>
    <mergeCell ref="A64:S64"/>
    <mergeCell ref="A59:B59"/>
    <mergeCell ref="D4:D5"/>
    <mergeCell ref="E4:E5"/>
    <mergeCell ref="F4:G4"/>
    <mergeCell ref="A65:S65"/>
    <mergeCell ref="R4:S4"/>
    <mergeCell ref="A4:A5"/>
    <mergeCell ref="B4:B5"/>
    <mergeCell ref="C4:C5"/>
    <mergeCell ref="H4:I4"/>
    <mergeCell ref="J4:J5"/>
    <mergeCell ref="K4:L4"/>
    <mergeCell ref="M4:N4"/>
    <mergeCell ref="O4:O5"/>
    <mergeCell ref="P4:Q4"/>
  </mergeCell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2024-10-28T02:04:21Z</dcterms:modified>
</cp:coreProperties>
</file>